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8 - Tíðni kjörsóknar kjósenda 1874-1903_PDF/"/>
    </mc:Choice>
  </mc:AlternateContent>
  <xr:revisionPtr revIDLastSave="1" documentId="13_ncr:1_{FF4BF055-CFF7-4868-899F-4D4058FB91B6}" xr6:coauthVersionLast="47" xr6:coauthVersionMax="47" xr10:uidLastSave="{2A1850D7-D61F-4F33-B372-7926FFFC79A5}"/>
  <bookViews>
    <workbookView xWindow="-120" yWindow="-120" windowWidth="29040" windowHeight="15720" xr2:uid="{583FD2D4-AB33-4BA5-94A3-C1066C562C7F}"/>
  </bookViews>
  <sheets>
    <sheet name="Töfl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54" i="1" l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C52" i="1"/>
  <c r="H51" i="1"/>
  <c r="G51" i="1"/>
  <c r="H50" i="1"/>
  <c r="G50" i="1"/>
  <c r="F50" i="1"/>
  <c r="E50" i="1"/>
  <c r="D50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D11" i="1"/>
  <c r="E6" i="1"/>
  <c r="D6" i="1"/>
  <c r="E24" i="1"/>
  <c r="D24" i="1"/>
  <c r="D8" i="1"/>
  <c r="E8" i="1"/>
  <c r="E17" i="1"/>
  <c r="D17" i="1"/>
  <c r="E16" i="1"/>
  <c r="D16" i="1"/>
  <c r="E5" i="1"/>
  <c r="D5" i="1"/>
  <c r="E23" i="1"/>
  <c r="D23" i="1"/>
  <c r="D9" i="1"/>
  <c r="E25" i="1"/>
  <c r="E13" i="1"/>
  <c r="E12" i="1"/>
  <c r="E11" i="1"/>
  <c r="E9" i="1"/>
  <c r="E7" i="1"/>
  <c r="D18" i="1"/>
  <c r="D15" i="1"/>
  <c r="D13" i="1"/>
  <c r="C26" i="1"/>
  <c r="C27" i="1" s="1"/>
  <c r="H26" i="1"/>
  <c r="H27" i="1" s="1"/>
  <c r="G26" i="1"/>
  <c r="G27" i="1" s="1"/>
  <c r="F26" i="1"/>
  <c r="F27" i="1" s="1"/>
  <c r="E21" i="1"/>
  <c r="E20" i="1"/>
  <c r="E19" i="1"/>
  <c r="E18" i="1"/>
  <c r="E15" i="1"/>
  <c r="E14" i="1"/>
  <c r="E10" i="1"/>
  <c r="I29" i="1"/>
  <c r="H30" i="1" s="1"/>
  <c r="D25" i="1"/>
  <c r="D21" i="1"/>
  <c r="D20" i="1"/>
  <c r="D19" i="1"/>
  <c r="D14" i="1"/>
  <c r="D12" i="1"/>
  <c r="D10" i="1"/>
  <c r="D7" i="1"/>
  <c r="E26" i="1" l="1"/>
  <c r="E27" i="1" s="1"/>
  <c r="C30" i="1"/>
  <c r="D30" i="1"/>
  <c r="E30" i="1"/>
  <c r="F30" i="1"/>
  <c r="G30" i="1"/>
  <c r="D26" i="1"/>
  <c r="D27" i="1" s="1"/>
</calcChain>
</file>

<file path=xl/sharedStrings.xml><?xml version="1.0" encoding="utf-8"?>
<sst xmlns="http://schemas.openxmlformats.org/spreadsheetml/2006/main" count="63" uniqueCount="36">
  <si>
    <t>Reykjavík</t>
  </si>
  <si>
    <t>Gullbringu- og Kjósarsýsla</t>
  </si>
  <si>
    <t>Árnessýsla</t>
  </si>
  <si>
    <t>Rangárvallarsýsla</t>
  </si>
  <si>
    <t>Vestmannaeyjar</t>
  </si>
  <si>
    <t>Suður-Múlasýsla</t>
  </si>
  <si>
    <t>Norður-Múlasýsla</t>
  </si>
  <si>
    <t>Eyjafjarðarsýsla</t>
  </si>
  <si>
    <t>Skagafjarðarsýsla</t>
  </si>
  <si>
    <t>Húnavatnssýsla</t>
  </si>
  <si>
    <t>Strandasýsla</t>
  </si>
  <si>
    <t>Ísafjarðarsýsla</t>
  </si>
  <si>
    <t>Barðastrandarsýsla</t>
  </si>
  <si>
    <t>Dalasýsla</t>
  </si>
  <si>
    <t>Snæfells- og Hnappadals</t>
  </si>
  <si>
    <t>Mýrasýsla</t>
  </si>
  <si>
    <t>Borgarfjarðarsýsla</t>
  </si>
  <si>
    <t>Vestur-Skaftafellssýsla</t>
  </si>
  <si>
    <t>Austur-Skaftafellssýsla</t>
  </si>
  <si>
    <t>Norður-Þingeyjarsýsla</t>
  </si>
  <si>
    <t>Suður-Þingeyjarsýsla</t>
  </si>
  <si>
    <t>8-11</t>
  </si>
  <si>
    <t>6-7</t>
  </si>
  <si>
    <t>4-5</t>
  </si>
  <si>
    <t>3</t>
  </si>
  <si>
    <t>2</t>
  </si>
  <si>
    <t>1</t>
  </si>
  <si>
    <t>Kjósendur alls:</t>
  </si>
  <si>
    <t>Alls greidd atkvæði:</t>
  </si>
  <si>
    <t>90-100%</t>
  </si>
  <si>
    <t>0-9,9%</t>
  </si>
  <si>
    <t>10-24,9%</t>
  </si>
  <si>
    <t>25-49,9%</t>
  </si>
  <si>
    <t>50-74,9%</t>
  </si>
  <si>
    <t>75-89,9%</t>
  </si>
  <si>
    <t>Tíðni kjörsóknar kjósenda 1874–1903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</si>
</sst>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left"/>
    </xf>
    <xf numFmtId="164" fontId="0" fillId="0" borderId="0" xfId="2" applyNumberFormat="1" applyFont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3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4" fontId="0" fillId="3" borderId="0" xfId="2" applyNumberFormat="1" applyFont="1" applyFill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164" fontId="0" fillId="4" borderId="2" xfId="2" applyNumberFormat="1" applyFont="1" applyFill="1" applyBorder="1" applyAlignment="1">
      <alignment horizontal="center"/>
    </xf>
    <xf numFmtId="164" fontId="0" fillId="5" borderId="2" xfId="2" applyNumberFormat="1" applyFont="1" applyFill="1" applyBorder="1" applyAlignment="1">
      <alignment horizontal="center"/>
    </xf>
    <xf numFmtId="164" fontId="0" fillId="6" borderId="0" xfId="2" applyNumberFormat="1" applyFont="1" applyFill="1" applyAlignment="1">
      <alignment horizontal="center"/>
    </xf>
    <xf numFmtId="164" fontId="0" fillId="2" borderId="0" xfId="2" applyNumberFormat="1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7515-0B1A-4790-9819-22086F0004E2}">
  <sheetPr>
    <pageSetUpPr fitToPage="1"/>
  </sheetPr>
  <dimension ref="A2:R54"/>
  <sheetViews>
    <sheetView tabSelected="1" workbookViewId="0">
      <selection activeCell="K24" sqref="K24"/>
    </sheetView>
  </sheetViews>
  <sheetFormatPr defaultRowHeight="15" x14ac:dyDescent="0.25"/>
  <cols>
    <col min="2" max="2" width="24.7109375" customWidth="1"/>
    <col min="3" max="8" width="8.85546875" style="2"/>
    <col min="12" max="15" width="8.85546875" style="2"/>
  </cols>
  <sheetData>
    <row r="2" spans="1:15" s="15" customFormat="1" ht="21" x14ac:dyDescent="0.35">
      <c r="B2" s="15" t="s">
        <v>35</v>
      </c>
      <c r="C2" s="16"/>
      <c r="D2" s="16"/>
      <c r="E2" s="16"/>
      <c r="F2" s="16"/>
      <c r="G2" s="16"/>
      <c r="H2" s="16"/>
      <c r="L2" s="16"/>
      <c r="M2" s="16"/>
      <c r="N2" s="16"/>
      <c r="O2" s="16"/>
    </row>
    <row r="3" spans="1:15" s="1" customFormat="1" ht="15.75" x14ac:dyDescent="0.25">
      <c r="C3" s="5"/>
      <c r="D3" s="5"/>
      <c r="E3" s="5"/>
      <c r="F3" s="5"/>
      <c r="G3" s="5"/>
      <c r="H3" s="5"/>
      <c r="L3" s="5"/>
      <c r="M3" s="5"/>
      <c r="N3" s="5"/>
      <c r="O3" s="5"/>
    </row>
    <row r="4" spans="1:15" s="4" customFormat="1" ht="15.75" x14ac:dyDescent="0.25">
      <c r="C4" s="1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L4" s="19"/>
      <c r="M4" s="19"/>
      <c r="N4" s="19"/>
      <c r="O4" s="19"/>
    </row>
    <row r="5" spans="1:15" x14ac:dyDescent="0.25">
      <c r="A5" s="2">
        <v>1</v>
      </c>
      <c r="B5" t="s">
        <v>0</v>
      </c>
      <c r="C5" s="2">
        <v>1</v>
      </c>
      <c r="D5" s="2">
        <f>4+14</f>
        <v>18</v>
      </c>
      <c r="E5" s="2">
        <f>58+67</f>
        <v>125</v>
      </c>
      <c r="F5" s="2">
        <v>159</v>
      </c>
      <c r="G5" s="2">
        <v>211</v>
      </c>
      <c r="H5" s="2">
        <v>349</v>
      </c>
      <c r="I5" s="3">
        <v>863</v>
      </c>
    </row>
    <row r="6" spans="1:15" x14ac:dyDescent="0.25">
      <c r="A6" s="2">
        <v>2</v>
      </c>
      <c r="B6" t="s">
        <v>1</v>
      </c>
      <c r="C6" s="2">
        <v>7</v>
      </c>
      <c r="D6" s="2">
        <f>14+22</f>
        <v>36</v>
      </c>
      <c r="E6" s="2">
        <f>38+69</f>
        <v>107</v>
      </c>
      <c r="F6" s="2">
        <v>146</v>
      </c>
      <c r="G6" s="2">
        <v>192</v>
      </c>
      <c r="H6" s="2">
        <v>392</v>
      </c>
      <c r="I6" s="3">
        <v>880</v>
      </c>
    </row>
    <row r="7" spans="1:15" x14ac:dyDescent="0.25">
      <c r="A7" s="2">
        <v>3</v>
      </c>
      <c r="B7" t="s">
        <v>2</v>
      </c>
      <c r="C7" s="2">
        <v>2</v>
      </c>
      <c r="D7" s="2">
        <f>3+14</f>
        <v>17</v>
      </c>
      <c r="E7" s="2">
        <f>40+54</f>
        <v>94</v>
      </c>
      <c r="F7" s="2">
        <v>131</v>
      </c>
      <c r="G7" s="2">
        <v>171</v>
      </c>
      <c r="H7" s="2">
        <v>253</v>
      </c>
      <c r="I7" s="3">
        <v>668</v>
      </c>
    </row>
    <row r="8" spans="1:15" x14ac:dyDescent="0.25">
      <c r="A8" s="2">
        <v>4</v>
      </c>
      <c r="B8" t="s">
        <v>3</v>
      </c>
      <c r="C8" s="2">
        <v>6</v>
      </c>
      <c r="D8" s="2">
        <f>6+23</f>
        <v>29</v>
      </c>
      <c r="E8" s="2">
        <f>47+146</f>
        <v>193</v>
      </c>
      <c r="F8" s="2">
        <v>140</v>
      </c>
      <c r="G8" s="2">
        <v>130</v>
      </c>
      <c r="H8" s="2">
        <v>178</v>
      </c>
      <c r="I8" s="3">
        <v>676</v>
      </c>
    </row>
    <row r="9" spans="1:15" x14ac:dyDescent="0.25">
      <c r="A9" s="2">
        <v>5</v>
      </c>
      <c r="B9" t="s">
        <v>4</v>
      </c>
      <c r="C9" s="2">
        <v>5</v>
      </c>
      <c r="D9" s="2">
        <f>0+10</f>
        <v>10</v>
      </c>
      <c r="E9" s="2">
        <f>9+11</f>
        <v>20</v>
      </c>
      <c r="F9" s="2">
        <v>26</v>
      </c>
      <c r="G9" s="2">
        <v>24</v>
      </c>
      <c r="H9" s="2">
        <v>25</v>
      </c>
      <c r="I9" s="3">
        <v>110</v>
      </c>
    </row>
    <row r="10" spans="1:15" x14ac:dyDescent="0.25">
      <c r="A10" s="2">
        <v>6</v>
      </c>
      <c r="B10" t="s">
        <v>17</v>
      </c>
      <c r="C10" s="2">
        <v>1</v>
      </c>
      <c r="D10" s="2">
        <f>4+4</f>
        <v>8</v>
      </c>
      <c r="E10" s="2">
        <f>6+10</f>
        <v>16</v>
      </c>
      <c r="F10" s="2">
        <v>32</v>
      </c>
      <c r="G10" s="2">
        <v>51</v>
      </c>
      <c r="H10" s="2">
        <v>85</v>
      </c>
      <c r="I10" s="3">
        <v>193</v>
      </c>
    </row>
    <row r="11" spans="1:15" x14ac:dyDescent="0.25">
      <c r="A11" s="2">
        <v>7</v>
      </c>
      <c r="B11" t="s">
        <v>18</v>
      </c>
      <c r="C11" s="2">
        <v>1</v>
      </c>
      <c r="D11" s="2">
        <f>3+8</f>
        <v>11</v>
      </c>
      <c r="E11" s="2">
        <f>20+24</f>
        <v>44</v>
      </c>
      <c r="F11" s="2">
        <v>39</v>
      </c>
      <c r="G11" s="2">
        <v>56</v>
      </c>
      <c r="H11" s="2">
        <v>76</v>
      </c>
      <c r="I11" s="3">
        <v>227</v>
      </c>
    </row>
    <row r="12" spans="1:15" x14ac:dyDescent="0.25">
      <c r="A12" s="2">
        <v>8</v>
      </c>
      <c r="B12" t="s">
        <v>5</v>
      </c>
      <c r="C12" s="2">
        <v>6</v>
      </c>
      <c r="D12" s="2">
        <f>5+17</f>
        <v>22</v>
      </c>
      <c r="E12" s="2">
        <f>15+30</f>
        <v>45</v>
      </c>
      <c r="F12" s="2">
        <v>33</v>
      </c>
      <c r="G12" s="2">
        <v>83</v>
      </c>
      <c r="H12" s="2">
        <v>240</v>
      </c>
      <c r="I12" s="3">
        <v>429</v>
      </c>
    </row>
    <row r="13" spans="1:15" x14ac:dyDescent="0.25">
      <c r="A13" s="2">
        <v>9</v>
      </c>
      <c r="B13" t="s">
        <v>6</v>
      </c>
      <c r="C13" s="2">
        <v>6</v>
      </c>
      <c r="D13" s="2">
        <f>9+15</f>
        <v>24</v>
      </c>
      <c r="E13" s="2">
        <f>26+36</f>
        <v>62</v>
      </c>
      <c r="F13" s="2">
        <v>104</v>
      </c>
      <c r="G13" s="2">
        <v>160</v>
      </c>
      <c r="H13" s="2">
        <v>241</v>
      </c>
      <c r="I13" s="3">
        <v>597</v>
      </c>
    </row>
    <row r="14" spans="1:15" x14ac:dyDescent="0.25">
      <c r="A14" s="2">
        <v>10</v>
      </c>
      <c r="B14" t="s">
        <v>19</v>
      </c>
      <c r="D14" s="2">
        <f>1+1</f>
        <v>2</v>
      </c>
      <c r="E14" s="2">
        <f>7+11</f>
        <v>18</v>
      </c>
      <c r="F14" s="2">
        <v>19</v>
      </c>
      <c r="G14" s="2">
        <v>48</v>
      </c>
      <c r="H14" s="2">
        <v>113</v>
      </c>
      <c r="I14" s="3">
        <v>200</v>
      </c>
    </row>
    <row r="15" spans="1:15" x14ac:dyDescent="0.25">
      <c r="A15" s="2">
        <v>11</v>
      </c>
      <c r="B15" t="s">
        <v>20</v>
      </c>
      <c r="D15" s="2">
        <f>1+8</f>
        <v>9</v>
      </c>
      <c r="E15" s="2">
        <f>18+29</f>
        <v>47</v>
      </c>
      <c r="F15" s="2">
        <v>44</v>
      </c>
      <c r="G15" s="2">
        <v>80</v>
      </c>
      <c r="H15" s="2">
        <v>151</v>
      </c>
      <c r="I15" s="3">
        <v>331</v>
      </c>
    </row>
    <row r="16" spans="1:15" x14ac:dyDescent="0.25">
      <c r="A16" s="2">
        <v>12</v>
      </c>
      <c r="B16" t="s">
        <v>7</v>
      </c>
      <c r="C16" s="2">
        <v>5</v>
      </c>
      <c r="D16" s="2">
        <f>12+30</f>
        <v>42</v>
      </c>
      <c r="E16" s="2">
        <f>47+69</f>
        <v>116</v>
      </c>
      <c r="F16" s="2">
        <v>135</v>
      </c>
      <c r="G16" s="2">
        <v>159</v>
      </c>
      <c r="H16" s="2">
        <v>275</v>
      </c>
      <c r="I16" s="3">
        <v>732</v>
      </c>
    </row>
    <row r="17" spans="1:18" x14ac:dyDescent="0.25">
      <c r="A17" s="2">
        <v>13</v>
      </c>
      <c r="B17" t="s">
        <v>8</v>
      </c>
      <c r="C17" s="2">
        <v>8</v>
      </c>
      <c r="D17" s="2">
        <f>11+19</f>
        <v>30</v>
      </c>
      <c r="E17" s="2">
        <f>33+46</f>
        <v>79</v>
      </c>
      <c r="F17" s="2">
        <v>101</v>
      </c>
      <c r="G17" s="2">
        <v>120</v>
      </c>
      <c r="H17" s="2">
        <v>215</v>
      </c>
      <c r="I17" s="3">
        <v>553</v>
      </c>
    </row>
    <row r="18" spans="1:18" x14ac:dyDescent="0.25">
      <c r="A18" s="2">
        <v>14</v>
      </c>
      <c r="B18" t="s">
        <v>9</v>
      </c>
      <c r="C18" s="2">
        <v>5</v>
      </c>
      <c r="D18" s="2">
        <f>12+11</f>
        <v>23</v>
      </c>
      <c r="E18" s="2">
        <f>16+32</f>
        <v>48</v>
      </c>
      <c r="F18" s="2">
        <v>94</v>
      </c>
      <c r="G18" s="2">
        <v>152</v>
      </c>
      <c r="H18" s="2">
        <v>244</v>
      </c>
      <c r="I18" s="3">
        <v>566</v>
      </c>
    </row>
    <row r="19" spans="1:18" x14ac:dyDescent="0.25">
      <c r="A19" s="2">
        <v>15</v>
      </c>
      <c r="B19" t="s">
        <v>10</v>
      </c>
      <c r="C19" s="2">
        <v>1</v>
      </c>
      <c r="D19" s="2">
        <f>2+3</f>
        <v>5</v>
      </c>
      <c r="E19" s="2">
        <f>10+8</f>
        <v>18</v>
      </c>
      <c r="F19" s="2">
        <v>27</v>
      </c>
      <c r="G19" s="2">
        <v>41</v>
      </c>
      <c r="H19" s="2">
        <v>94</v>
      </c>
      <c r="I19" s="3">
        <v>186</v>
      </c>
    </row>
    <row r="20" spans="1:18" x14ac:dyDescent="0.25">
      <c r="A20" s="2">
        <v>16</v>
      </c>
      <c r="B20" t="s">
        <v>11</v>
      </c>
      <c r="C20" s="2">
        <v>3</v>
      </c>
      <c r="D20" s="2">
        <f>4+8</f>
        <v>12</v>
      </c>
      <c r="E20" s="2">
        <f>23+47</f>
        <v>70</v>
      </c>
      <c r="F20" s="2">
        <v>138</v>
      </c>
      <c r="G20" s="2">
        <v>191</v>
      </c>
      <c r="H20" s="2">
        <v>287</v>
      </c>
      <c r="I20" s="3">
        <v>701</v>
      </c>
    </row>
    <row r="21" spans="1:18" x14ac:dyDescent="0.25">
      <c r="A21" s="2">
        <v>17</v>
      </c>
      <c r="B21" t="s">
        <v>12</v>
      </c>
      <c r="D21" s="2">
        <f>1+3</f>
        <v>4</v>
      </c>
      <c r="E21" s="2">
        <f>6+3</f>
        <v>9</v>
      </c>
      <c r="F21" s="2">
        <v>19</v>
      </c>
      <c r="G21" s="2">
        <v>38</v>
      </c>
      <c r="H21" s="2">
        <v>106</v>
      </c>
      <c r="I21" s="3">
        <v>176</v>
      </c>
    </row>
    <row r="22" spans="1:18" x14ac:dyDescent="0.25">
      <c r="A22" s="2">
        <v>18</v>
      </c>
      <c r="B22" t="s">
        <v>13</v>
      </c>
      <c r="G22" s="2">
        <v>19</v>
      </c>
      <c r="H22" s="2">
        <v>164</v>
      </c>
      <c r="I22" s="3">
        <v>183</v>
      </c>
    </row>
    <row r="23" spans="1:18" x14ac:dyDescent="0.25">
      <c r="A23" s="2">
        <v>19</v>
      </c>
      <c r="B23" t="s">
        <v>14</v>
      </c>
      <c r="C23" s="2">
        <v>1</v>
      </c>
      <c r="D23" s="2">
        <f>2+3</f>
        <v>5</v>
      </c>
      <c r="E23" s="2">
        <f>8+35</f>
        <v>43</v>
      </c>
      <c r="F23" s="2">
        <v>54</v>
      </c>
      <c r="G23" s="2">
        <v>119</v>
      </c>
      <c r="H23" s="2">
        <v>262</v>
      </c>
      <c r="I23" s="3">
        <v>484</v>
      </c>
    </row>
    <row r="24" spans="1:18" x14ac:dyDescent="0.25">
      <c r="A24" s="2">
        <v>20</v>
      </c>
      <c r="B24" t="s">
        <v>15</v>
      </c>
      <c r="D24" s="2">
        <f>3+7</f>
        <v>10</v>
      </c>
      <c r="E24" s="2">
        <f>17+25</f>
        <v>42</v>
      </c>
      <c r="F24" s="2">
        <v>48</v>
      </c>
      <c r="G24" s="2">
        <v>82</v>
      </c>
      <c r="H24" s="2">
        <v>113</v>
      </c>
      <c r="I24" s="3">
        <v>295</v>
      </c>
    </row>
    <row r="25" spans="1:18" ht="15.75" thickBot="1" x14ac:dyDescent="0.3">
      <c r="A25" s="2">
        <v>21</v>
      </c>
      <c r="B25" t="s">
        <v>16</v>
      </c>
      <c r="C25" s="8"/>
      <c r="D25" s="8">
        <f>3+4</f>
        <v>7</v>
      </c>
      <c r="E25" s="8">
        <f>25+39</f>
        <v>64</v>
      </c>
      <c r="F25" s="8">
        <v>70</v>
      </c>
      <c r="G25" s="8">
        <v>97</v>
      </c>
      <c r="H25" s="8">
        <v>179</v>
      </c>
      <c r="I25" s="3">
        <v>417</v>
      </c>
    </row>
    <row r="26" spans="1:18" s="3" customFormat="1" ht="15.75" thickBot="1" x14ac:dyDescent="0.3">
      <c r="B26" s="11" t="s">
        <v>27</v>
      </c>
      <c r="C26" s="3">
        <f t="shared" ref="C26:H26" si="0">SUM(C5:C25)</f>
        <v>58</v>
      </c>
      <c r="D26" s="3">
        <f t="shared" si="0"/>
        <v>324</v>
      </c>
      <c r="E26" s="3">
        <f t="shared" si="0"/>
        <v>1260</v>
      </c>
      <c r="F26" s="3">
        <f t="shared" si="0"/>
        <v>1559</v>
      </c>
      <c r="G26" s="3">
        <f t="shared" si="0"/>
        <v>2224</v>
      </c>
      <c r="H26" s="3">
        <f t="shared" si="0"/>
        <v>4042</v>
      </c>
      <c r="I26" s="18">
        <f>SUM(I5:I25)</f>
        <v>9467</v>
      </c>
      <c r="R26" s="14"/>
    </row>
    <row r="27" spans="1:18" ht="15.75" thickTop="1" x14ac:dyDescent="0.25">
      <c r="C27" s="14">
        <f>C26/I26</f>
        <v>6.1265448399704233E-3</v>
      </c>
      <c r="D27" s="14">
        <f>D26/I26</f>
        <v>3.4224147037076158E-2</v>
      </c>
      <c r="E27" s="14">
        <f>E26/I26</f>
        <v>0.13309390514418507</v>
      </c>
      <c r="F27" s="14">
        <f>F26/I26</f>
        <v>0.16467730009506706</v>
      </c>
      <c r="G27" s="14">
        <f>G26/I26</f>
        <v>0.23492130558783142</v>
      </c>
      <c r="H27" s="14">
        <f>H26/I26</f>
        <v>0.42695679729586988</v>
      </c>
    </row>
    <row r="29" spans="1:18" ht="15.75" thickBot="1" x14ac:dyDescent="0.3">
      <c r="B29" s="9" t="s">
        <v>28</v>
      </c>
      <c r="C29" s="3">
        <v>876</v>
      </c>
      <c r="D29" s="3">
        <v>3593</v>
      </c>
      <c r="E29" s="3">
        <v>9096</v>
      </c>
      <c r="F29" s="3">
        <v>7827</v>
      </c>
      <c r="G29" s="3">
        <v>7299</v>
      </c>
      <c r="H29" s="3">
        <v>6442</v>
      </c>
      <c r="I29" s="10">
        <f>SUM(C29:H29)</f>
        <v>35133</v>
      </c>
      <c r="J29" s="9"/>
      <c r="K29" s="9"/>
      <c r="L29" s="3"/>
      <c r="M29" s="3"/>
      <c r="N29" s="3"/>
      <c r="O29" s="3"/>
      <c r="P29" s="9"/>
      <c r="Q29" s="9"/>
    </row>
    <row r="30" spans="1:18" ht="15.75" thickTop="1" x14ac:dyDescent="0.25">
      <c r="C30" s="14">
        <f>C29/I29</f>
        <v>2.4933822901545555E-2</v>
      </c>
      <c r="D30" s="14">
        <f>D29/I29</f>
        <v>0.10226852247175021</v>
      </c>
      <c r="E30" s="14">
        <f>E29/I29</f>
        <v>0.25890188711467849</v>
      </c>
      <c r="F30" s="14">
        <f>F29/I29</f>
        <v>0.2227819998292204</v>
      </c>
      <c r="G30" s="14">
        <f>G29/I29</f>
        <v>0.20775339424472719</v>
      </c>
      <c r="H30" s="14">
        <f>H29/I29</f>
        <v>0.18336037343807815</v>
      </c>
    </row>
    <row r="33" spans="1:12" ht="15.75" x14ac:dyDescent="0.25">
      <c r="A33" s="4"/>
      <c r="B33" s="4"/>
      <c r="C33" s="6" t="s">
        <v>21</v>
      </c>
      <c r="D33" s="7" t="s">
        <v>22</v>
      </c>
      <c r="E33" s="7" t="s">
        <v>23</v>
      </c>
      <c r="F33" s="7" t="s">
        <v>24</v>
      </c>
      <c r="G33" s="7" t="s">
        <v>25</v>
      </c>
      <c r="H33" s="7" t="s">
        <v>26</v>
      </c>
      <c r="I33" s="4"/>
    </row>
    <row r="34" spans="1:12" x14ac:dyDescent="0.25">
      <c r="A34" s="2">
        <v>1</v>
      </c>
      <c r="B34" t="s">
        <v>0</v>
      </c>
      <c r="C34" s="20">
        <f>1/I5</f>
        <v>1.1587485515643105E-3</v>
      </c>
      <c r="D34" s="20">
        <f>18/I5</f>
        <v>2.085747392815759E-2</v>
      </c>
      <c r="E34" s="22">
        <f>125/I5</f>
        <v>0.14484356894553882</v>
      </c>
      <c r="F34" s="22">
        <f>159/I5</f>
        <v>0.18424101969872539</v>
      </c>
      <c r="G34" s="22">
        <f>211/I5</f>
        <v>0.24449594438006952</v>
      </c>
      <c r="H34" s="23">
        <f>349/I5</f>
        <v>0.40440324449594439</v>
      </c>
    </row>
    <row r="35" spans="1:12" x14ac:dyDescent="0.25">
      <c r="A35" s="2">
        <v>2</v>
      </c>
      <c r="B35" t="s">
        <v>1</v>
      </c>
      <c r="C35" s="20">
        <f>7/I6</f>
        <v>7.9545454545454537E-3</v>
      </c>
      <c r="D35" s="20">
        <f>36/I6</f>
        <v>4.0909090909090909E-2</v>
      </c>
      <c r="E35" s="22">
        <f>107/I6</f>
        <v>0.1215909090909091</v>
      </c>
      <c r="F35" s="22">
        <f>146/I6</f>
        <v>0.16590909090909092</v>
      </c>
      <c r="G35" s="22">
        <f>192/I6</f>
        <v>0.21818181818181817</v>
      </c>
      <c r="H35" s="23">
        <f>392/I6</f>
        <v>0.44545454545454544</v>
      </c>
    </row>
    <row r="36" spans="1:12" x14ac:dyDescent="0.25">
      <c r="A36" s="2">
        <v>3</v>
      </c>
      <c r="B36" t="s">
        <v>2</v>
      </c>
      <c r="C36" s="20">
        <f>2/I7</f>
        <v>2.9940119760479044E-3</v>
      </c>
      <c r="D36" s="20">
        <f>17/I7</f>
        <v>2.5449101796407185E-2</v>
      </c>
      <c r="E36" s="22">
        <f>94/I7</f>
        <v>0.1407185628742515</v>
      </c>
      <c r="F36" s="22">
        <f>131/I7</f>
        <v>0.19610778443113772</v>
      </c>
      <c r="G36" s="23">
        <f>171/I7</f>
        <v>0.2559880239520958</v>
      </c>
      <c r="H36" s="23">
        <f>253/I7</f>
        <v>0.3787425149700599</v>
      </c>
      <c r="L36"/>
    </row>
    <row r="37" spans="1:12" x14ac:dyDescent="0.25">
      <c r="A37" s="2">
        <v>4</v>
      </c>
      <c r="B37" t="s">
        <v>3</v>
      </c>
      <c r="C37" s="20">
        <f>6/I8</f>
        <v>8.8757396449704144E-3</v>
      </c>
      <c r="D37" s="20">
        <f>29/I8</f>
        <v>4.2899408284023666E-2</v>
      </c>
      <c r="E37" s="23">
        <f>193/I8</f>
        <v>0.28550295857988167</v>
      </c>
      <c r="F37" s="22">
        <f>140/I8</f>
        <v>0.20710059171597633</v>
      </c>
      <c r="G37" s="22">
        <f>130/I8</f>
        <v>0.19230769230769232</v>
      </c>
      <c r="H37" s="23">
        <f>178/I8</f>
        <v>0.26331360946745563</v>
      </c>
      <c r="L37"/>
    </row>
    <row r="38" spans="1:12" x14ac:dyDescent="0.25">
      <c r="A38" s="2">
        <v>5</v>
      </c>
      <c r="B38" t="s">
        <v>4</v>
      </c>
      <c r="C38" s="20">
        <f>5/I9</f>
        <v>4.5454545454545456E-2</v>
      </c>
      <c r="D38" s="20">
        <f>10/I9</f>
        <v>9.0909090909090912E-2</v>
      </c>
      <c r="E38" s="22">
        <f>20/I9</f>
        <v>0.18181818181818182</v>
      </c>
      <c r="F38" s="22">
        <f>26/I9</f>
        <v>0.23636363636363636</v>
      </c>
      <c r="G38" s="22">
        <f>24/I9</f>
        <v>0.21818181818181817</v>
      </c>
      <c r="H38" s="22">
        <f>25/I9</f>
        <v>0.22727272727272727</v>
      </c>
      <c r="J38" s="28" t="s">
        <v>30</v>
      </c>
      <c r="L38"/>
    </row>
    <row r="39" spans="1:12" x14ac:dyDescent="0.25">
      <c r="A39" s="2">
        <v>6</v>
      </c>
      <c r="B39" t="s">
        <v>17</v>
      </c>
      <c r="C39" s="20">
        <f>1/I10</f>
        <v>5.1813471502590676E-3</v>
      </c>
      <c r="D39" s="20">
        <f>8/I10</f>
        <v>4.145077720207254E-2</v>
      </c>
      <c r="E39" s="20">
        <f>16/I10</f>
        <v>8.2901554404145081E-2</v>
      </c>
      <c r="F39" s="22">
        <f>32/I10</f>
        <v>0.16580310880829016</v>
      </c>
      <c r="G39" s="23">
        <f>51/I10</f>
        <v>0.26424870466321243</v>
      </c>
      <c r="H39" s="23">
        <f>85/I10</f>
        <v>0.44041450777202074</v>
      </c>
      <c r="J39" s="29" t="s">
        <v>31</v>
      </c>
      <c r="L39"/>
    </row>
    <row r="40" spans="1:12" x14ac:dyDescent="0.25">
      <c r="A40" s="2">
        <v>7</v>
      </c>
      <c r="B40" t="s">
        <v>18</v>
      </c>
      <c r="C40" s="20">
        <f>1/I11</f>
        <v>4.4052863436123352E-3</v>
      </c>
      <c r="D40" s="20">
        <f>11/I11</f>
        <v>4.8458149779735685E-2</v>
      </c>
      <c r="E40" s="22">
        <f>44/I11</f>
        <v>0.19383259911894274</v>
      </c>
      <c r="F40" s="22">
        <f>39/I11</f>
        <v>0.17180616740088106</v>
      </c>
      <c r="G40" s="22">
        <f>56/I11</f>
        <v>0.24669603524229075</v>
      </c>
      <c r="H40" s="23">
        <f>76/I11</f>
        <v>0.33480176211453744</v>
      </c>
      <c r="J40" s="30" t="s">
        <v>32</v>
      </c>
      <c r="L40"/>
    </row>
    <row r="41" spans="1:12" x14ac:dyDescent="0.25">
      <c r="A41" s="2">
        <v>8</v>
      </c>
      <c r="B41" t="s">
        <v>5</v>
      </c>
      <c r="C41" s="20">
        <f>6/I12</f>
        <v>1.3986013986013986E-2</v>
      </c>
      <c r="D41" s="20">
        <f>22/I12</f>
        <v>5.128205128205128E-2</v>
      </c>
      <c r="E41" s="22">
        <f>45/I12</f>
        <v>0.1048951048951049</v>
      </c>
      <c r="F41" s="20">
        <f>33/I12</f>
        <v>7.6923076923076927E-2</v>
      </c>
      <c r="G41" s="22">
        <f>83/I12</f>
        <v>0.19347319347319347</v>
      </c>
      <c r="H41" s="27">
        <f>240/I12</f>
        <v>0.55944055944055948</v>
      </c>
      <c r="J41" s="31" t="s">
        <v>33</v>
      </c>
      <c r="L41"/>
    </row>
    <row r="42" spans="1:12" x14ac:dyDescent="0.25">
      <c r="A42" s="2">
        <v>9</v>
      </c>
      <c r="B42" t="s">
        <v>6</v>
      </c>
      <c r="C42" s="20">
        <f>6/I13</f>
        <v>1.0050251256281407E-2</v>
      </c>
      <c r="D42" s="20">
        <f>24/I13</f>
        <v>4.0201005025125629E-2</v>
      </c>
      <c r="E42" s="22">
        <f>62/I13</f>
        <v>0.10385259631490787</v>
      </c>
      <c r="F42" s="22">
        <f>104/I13</f>
        <v>0.17420435510887772</v>
      </c>
      <c r="G42" s="23">
        <f>160/I13</f>
        <v>0.26800670016750416</v>
      </c>
      <c r="H42" s="23">
        <f>241/I13</f>
        <v>0.40368509212730319</v>
      </c>
      <c r="J42" s="32" t="s">
        <v>34</v>
      </c>
    </row>
    <row r="43" spans="1:12" x14ac:dyDescent="0.25">
      <c r="A43" s="2">
        <v>10</v>
      </c>
      <c r="B43" t="s">
        <v>19</v>
      </c>
      <c r="C43" s="12"/>
      <c r="D43" s="20">
        <f>2/I14</f>
        <v>0.01</v>
      </c>
      <c r="E43" s="20">
        <f>18/I14</f>
        <v>0.09</v>
      </c>
      <c r="F43" s="20">
        <f>19/I14</f>
        <v>9.5000000000000001E-2</v>
      </c>
      <c r="G43" s="22">
        <f>48/I14</f>
        <v>0.24</v>
      </c>
      <c r="H43" s="27">
        <f>113/I14</f>
        <v>0.56499999999999995</v>
      </c>
      <c r="J43" s="33" t="s">
        <v>29</v>
      </c>
    </row>
    <row r="44" spans="1:12" x14ac:dyDescent="0.25">
      <c r="A44" s="2">
        <v>11</v>
      </c>
      <c r="B44" t="s">
        <v>20</v>
      </c>
      <c r="C44" s="12"/>
      <c r="D44" s="20">
        <f>9/I15</f>
        <v>2.7190332326283987E-2</v>
      </c>
      <c r="E44" s="22">
        <f>47/I15</f>
        <v>0.1419939577039275</v>
      </c>
      <c r="F44" s="22">
        <f>44/I15</f>
        <v>0.13293051359516617</v>
      </c>
      <c r="G44" s="22">
        <f>80/I15</f>
        <v>0.24169184290030213</v>
      </c>
      <c r="H44" s="23">
        <f>151/I15</f>
        <v>0.45619335347432022</v>
      </c>
    </row>
    <row r="45" spans="1:12" x14ac:dyDescent="0.25">
      <c r="A45" s="2">
        <v>12</v>
      </c>
      <c r="B45" t="s">
        <v>7</v>
      </c>
      <c r="C45" s="20">
        <f>5/I16</f>
        <v>6.8306010928961746E-3</v>
      </c>
      <c r="D45" s="20">
        <f>42/I16</f>
        <v>5.737704918032787E-2</v>
      </c>
      <c r="E45" s="22">
        <f>116/I16</f>
        <v>0.15846994535519127</v>
      </c>
      <c r="F45" s="22">
        <f>135/I16</f>
        <v>0.18442622950819673</v>
      </c>
      <c r="G45" s="22">
        <f>159/I16</f>
        <v>0.21721311475409835</v>
      </c>
      <c r="H45" s="23">
        <f>275/I16</f>
        <v>0.37568306010928959</v>
      </c>
    </row>
    <row r="46" spans="1:12" x14ac:dyDescent="0.25">
      <c r="A46" s="2">
        <v>13</v>
      </c>
      <c r="B46" t="s">
        <v>8</v>
      </c>
      <c r="C46" s="20">
        <f>8/I17</f>
        <v>1.4466546112115732E-2</v>
      </c>
      <c r="D46" s="20">
        <f>30/I17</f>
        <v>5.4249547920433995E-2</v>
      </c>
      <c r="E46" s="22">
        <f>79/I17</f>
        <v>0.14285714285714285</v>
      </c>
      <c r="F46" s="22">
        <f>101/I17</f>
        <v>0.18264014466546113</v>
      </c>
      <c r="G46" s="22">
        <f>120/I17</f>
        <v>0.21699819168173598</v>
      </c>
      <c r="H46" s="23">
        <f>215/I17</f>
        <v>0.38878842676311032</v>
      </c>
    </row>
    <row r="47" spans="1:12" x14ac:dyDescent="0.25">
      <c r="A47" s="2">
        <v>14</v>
      </c>
      <c r="B47" t="s">
        <v>9</v>
      </c>
      <c r="C47" s="20">
        <f>5/I18</f>
        <v>8.8339222614840993E-3</v>
      </c>
      <c r="D47" s="20">
        <f>23/I18</f>
        <v>4.0636042402826852E-2</v>
      </c>
      <c r="E47" s="20">
        <f>48/I18</f>
        <v>8.4805653710247356E-2</v>
      </c>
      <c r="F47" s="22">
        <f>94/I18</f>
        <v>0.16607773851590105</v>
      </c>
      <c r="G47" s="23">
        <f>152/I18</f>
        <v>0.26855123674911663</v>
      </c>
      <c r="H47" s="23">
        <f>244/I18</f>
        <v>0.43109540636042404</v>
      </c>
    </row>
    <row r="48" spans="1:12" x14ac:dyDescent="0.25">
      <c r="A48" s="2">
        <v>15</v>
      </c>
      <c r="B48" t="s">
        <v>10</v>
      </c>
      <c r="C48" s="20">
        <f>1/I19</f>
        <v>5.3763440860215058E-3</v>
      </c>
      <c r="D48" s="20">
        <f>5/I19</f>
        <v>2.6881720430107527E-2</v>
      </c>
      <c r="E48" s="20">
        <f>18/I19</f>
        <v>9.6774193548387094E-2</v>
      </c>
      <c r="F48" s="22">
        <f>27/I19</f>
        <v>0.14516129032258066</v>
      </c>
      <c r="G48" s="22">
        <f>41/I19</f>
        <v>0.22043010752688172</v>
      </c>
      <c r="H48" s="27">
        <f>94/I19</f>
        <v>0.5053763440860215</v>
      </c>
    </row>
    <row r="49" spans="1:8" x14ac:dyDescent="0.25">
      <c r="A49" s="2">
        <v>16</v>
      </c>
      <c r="B49" t="s">
        <v>11</v>
      </c>
      <c r="C49" s="20">
        <f>3/I20</f>
        <v>4.2796005706134095E-3</v>
      </c>
      <c r="D49" s="20">
        <f>12/I20</f>
        <v>1.7118402282453638E-2</v>
      </c>
      <c r="E49" s="22">
        <f>70/I20</f>
        <v>9.9857346647646214E-2</v>
      </c>
      <c r="F49" s="22">
        <f>138/I20</f>
        <v>0.19686162624821682</v>
      </c>
      <c r="G49" s="23">
        <f>191/I20</f>
        <v>0.27246790299572038</v>
      </c>
      <c r="H49" s="23">
        <f>287/I20</f>
        <v>0.40941512125534951</v>
      </c>
    </row>
    <row r="50" spans="1:8" x14ac:dyDescent="0.25">
      <c r="A50" s="2">
        <v>17</v>
      </c>
      <c r="B50" t="s">
        <v>12</v>
      </c>
      <c r="C50" s="12"/>
      <c r="D50" s="20">
        <f>4/I21</f>
        <v>2.2727272727272728E-2</v>
      </c>
      <c r="E50" s="20">
        <f>9/I21</f>
        <v>5.113636363636364E-2</v>
      </c>
      <c r="F50" s="22">
        <f>19/I21</f>
        <v>0.10795454545454546</v>
      </c>
      <c r="G50" s="22">
        <f>38/I21</f>
        <v>0.21590909090909091</v>
      </c>
      <c r="H50" s="27">
        <f>106/I21</f>
        <v>0.60227272727272729</v>
      </c>
    </row>
    <row r="51" spans="1:8" x14ac:dyDescent="0.25">
      <c r="A51" s="2">
        <v>18</v>
      </c>
      <c r="B51" t="s">
        <v>13</v>
      </c>
      <c r="C51" s="12"/>
      <c r="D51" s="12"/>
      <c r="E51" s="12"/>
      <c r="F51" s="12"/>
      <c r="G51" s="22">
        <f>19/I22</f>
        <v>0.10382513661202186</v>
      </c>
      <c r="H51" s="26">
        <f>164/I22</f>
        <v>0.89617486338797814</v>
      </c>
    </row>
    <row r="52" spans="1:8" x14ac:dyDescent="0.25">
      <c r="A52" s="2">
        <v>19</v>
      </c>
      <c r="B52" t="s">
        <v>14</v>
      </c>
      <c r="C52" s="20">
        <f>1/I23</f>
        <v>2.0661157024793389E-3</v>
      </c>
      <c r="D52" s="20">
        <f>5/I23</f>
        <v>1.0330578512396695E-2</v>
      </c>
      <c r="E52" s="20">
        <f>43/I23</f>
        <v>8.8842975206611566E-2</v>
      </c>
      <c r="F52" s="22">
        <f>54/I23</f>
        <v>0.1115702479338843</v>
      </c>
      <c r="G52" s="22">
        <f>119/I23</f>
        <v>0.24586776859504134</v>
      </c>
      <c r="H52" s="27">
        <f>262/I23</f>
        <v>0.54132231404958675</v>
      </c>
    </row>
    <row r="53" spans="1:8" x14ac:dyDescent="0.25">
      <c r="A53" s="2">
        <v>20</v>
      </c>
      <c r="B53" t="s">
        <v>15</v>
      </c>
      <c r="C53" s="12"/>
      <c r="D53" s="20">
        <f>10/I24</f>
        <v>3.3898305084745763E-2</v>
      </c>
      <c r="E53" s="22">
        <f>42/I24</f>
        <v>0.14237288135593221</v>
      </c>
      <c r="F53" s="22">
        <f>48/I24</f>
        <v>0.16271186440677965</v>
      </c>
      <c r="G53" s="23">
        <f>82/I24</f>
        <v>0.27796610169491526</v>
      </c>
      <c r="H53" s="23">
        <f>113/I24</f>
        <v>0.38305084745762713</v>
      </c>
    </row>
    <row r="54" spans="1:8" ht="15.75" thickBot="1" x14ac:dyDescent="0.3">
      <c r="A54" s="2">
        <v>21</v>
      </c>
      <c r="B54" t="s">
        <v>16</v>
      </c>
      <c r="C54" s="13"/>
      <c r="D54" s="21">
        <f>7/I25</f>
        <v>1.6786570743405275E-2</v>
      </c>
      <c r="E54" s="24">
        <f>64/I25</f>
        <v>0.15347721822541965</v>
      </c>
      <c r="F54" s="24">
        <f>70/I25</f>
        <v>0.16786570743405277</v>
      </c>
      <c r="G54" s="24">
        <f>97/I25</f>
        <v>0.23261390887290168</v>
      </c>
      <c r="H54" s="25">
        <f>179/I25</f>
        <v>0.42925659472422062</v>
      </c>
    </row>
  </sheetData>
  <pageMargins left="0.7" right="0.7" top="0.75" bottom="0.75" header="0.3" footer="0.3"/>
  <ignoredErrors>
    <ignoredError sqref="F4:H4 F33:H33" numberStoredAsText="1"/>
    <ignoredError sqref="C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Töflur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Lárusson</dc:creator>
  <cp:lastModifiedBy>Símon Hjalti Sverrisson - THSK</cp:lastModifiedBy>
  <dcterms:created xsi:type="dcterms:W3CDTF">2025-10-03T10:36:00Z</dcterms:created>
  <dcterms:modified xsi:type="dcterms:W3CDTF">2026-04-07T13:20:21Z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2026-04-07T13:20:21Z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5b25e72d-c7c5-4e1a-8057-d6b9ad0596cb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