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simon_h_sverrisson_skjalasafn_is/Documents/Margmiðlunarefni/Kjörgagnavefur/Viðaukar_7_apríl/V-5 - Flokksframboð og klofningsatkvæði_PDF/"/>
    </mc:Choice>
  </mc:AlternateContent>
  <xr:revisionPtr revIDLastSave="30" documentId="13_ncr:1_{A1D0E4ED-7624-494F-8DFE-1877B20CDD32}" xr6:coauthVersionLast="47" xr6:coauthVersionMax="47" xr10:uidLastSave="{C1C75740-15D6-4BA9-AC32-CAAC52CBC8D1}"/>
  <bookViews>
    <workbookView xWindow="28680" yWindow="-120" windowWidth="29040" windowHeight="15720" activeTab="7" xr2:uid="{00000000-000D-0000-FFFF-FFFF00000000}"/>
  </bookViews>
  <sheets>
    <sheet name="Gullbr" sheetId="5" r:id="rId1"/>
    <sheet name="Árnes" sheetId="6" r:id="rId2"/>
    <sheet name="Rang" sheetId="7" r:id="rId3"/>
    <sheet name="S-Múl" sheetId="4" r:id="rId4"/>
    <sheet name="N-Múl" sheetId="3" r:id="rId5"/>
    <sheet name="Skagafj" sheetId="1" r:id="rId6"/>
    <sheet name="Húnav" sheetId="2" r:id="rId7"/>
    <sheet name="Öll tvímenningskjd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1" i="8" l="1"/>
  <c r="D261" i="8"/>
  <c r="E260" i="8"/>
  <c r="D260" i="8"/>
  <c r="M258" i="8"/>
  <c r="K258" i="8"/>
  <c r="I258" i="8"/>
  <c r="G258" i="8"/>
  <c r="E258" i="8"/>
  <c r="L257" i="8"/>
  <c r="J257" i="8"/>
  <c r="H257" i="8"/>
  <c r="F257" i="8"/>
  <c r="N256" i="8"/>
  <c r="J256" i="8"/>
  <c r="H256" i="8"/>
  <c r="F256" i="8"/>
  <c r="N255" i="8"/>
  <c r="L255" i="8"/>
  <c r="H255" i="8"/>
  <c r="F255" i="8"/>
  <c r="N254" i="8"/>
  <c r="L254" i="8"/>
  <c r="J254" i="8"/>
  <c r="F254" i="8"/>
  <c r="N253" i="8"/>
  <c r="L253" i="8"/>
  <c r="J253" i="8"/>
  <c r="H253" i="8"/>
  <c r="E249" i="8"/>
  <c r="D249" i="8"/>
  <c r="E248" i="8"/>
  <c r="D248" i="8"/>
  <c r="K246" i="8"/>
  <c r="I246" i="8"/>
  <c r="G246" i="8"/>
  <c r="E246" i="8"/>
  <c r="J245" i="8"/>
  <c r="H245" i="8"/>
  <c r="F245" i="8"/>
  <c r="L244" i="8"/>
  <c r="H244" i="8"/>
  <c r="F244" i="8"/>
  <c r="L243" i="8"/>
  <c r="J243" i="8"/>
  <c r="F243" i="8"/>
  <c r="L242" i="8"/>
  <c r="J242" i="8"/>
  <c r="H242" i="8"/>
  <c r="E238" i="8"/>
  <c r="D238" i="8"/>
  <c r="E237" i="8"/>
  <c r="D237" i="8"/>
  <c r="M235" i="8"/>
  <c r="K235" i="8"/>
  <c r="I235" i="8"/>
  <c r="G235" i="8"/>
  <c r="E235" i="8"/>
  <c r="D235" i="8"/>
  <c r="L234" i="8"/>
  <c r="J234" i="8"/>
  <c r="H234" i="8"/>
  <c r="F234" i="8"/>
  <c r="N233" i="8"/>
  <c r="J233" i="8"/>
  <c r="H233" i="8"/>
  <c r="F233" i="8"/>
  <c r="N232" i="8"/>
  <c r="L232" i="8"/>
  <c r="H232" i="8"/>
  <c r="F232" i="8"/>
  <c r="N231" i="8"/>
  <c r="L231" i="8"/>
  <c r="J231" i="8"/>
  <c r="F231" i="8"/>
  <c r="N230" i="8"/>
  <c r="L230" i="8"/>
  <c r="J230" i="8"/>
  <c r="H230" i="8"/>
  <c r="E223" i="8"/>
  <c r="D223" i="8"/>
  <c r="E222" i="8"/>
  <c r="I220" i="8"/>
  <c r="G220" i="8"/>
  <c r="E220" i="8"/>
  <c r="H219" i="8"/>
  <c r="F219" i="8"/>
  <c r="J218" i="8"/>
  <c r="F218" i="8"/>
  <c r="J217" i="8"/>
  <c r="H217" i="8"/>
  <c r="E213" i="8"/>
  <c r="D213" i="8"/>
  <c r="E212" i="8"/>
  <c r="I210" i="8"/>
  <c r="G210" i="8"/>
  <c r="E210" i="8"/>
  <c r="H209" i="8"/>
  <c r="F209" i="8"/>
  <c r="J208" i="8"/>
  <c r="F208" i="8"/>
  <c r="J207" i="8"/>
  <c r="H207" i="8"/>
  <c r="E203" i="8"/>
  <c r="D203" i="8"/>
  <c r="E202" i="8"/>
  <c r="D202" i="8"/>
  <c r="M200" i="8"/>
  <c r="K200" i="8"/>
  <c r="I200" i="8"/>
  <c r="G200" i="8"/>
  <c r="E200" i="8"/>
  <c r="L199" i="8"/>
  <c r="J199" i="8"/>
  <c r="H199" i="8"/>
  <c r="F199" i="8"/>
  <c r="N198" i="8"/>
  <c r="J198" i="8"/>
  <c r="H198" i="8"/>
  <c r="F198" i="8"/>
  <c r="N197" i="8"/>
  <c r="L197" i="8"/>
  <c r="H197" i="8"/>
  <c r="F197" i="8"/>
  <c r="N196" i="8"/>
  <c r="L196" i="8"/>
  <c r="J196" i="8"/>
  <c r="F196" i="8"/>
  <c r="N195" i="8"/>
  <c r="L195" i="8"/>
  <c r="J195" i="8"/>
  <c r="H195" i="8"/>
  <c r="E188" i="8"/>
  <c r="D188" i="8"/>
  <c r="E187" i="8"/>
  <c r="D187" i="8"/>
  <c r="K185" i="8"/>
  <c r="I185" i="8"/>
  <c r="G185" i="8"/>
  <c r="E185" i="8"/>
  <c r="J184" i="8"/>
  <c r="H184" i="8"/>
  <c r="F184" i="8"/>
  <c r="L183" i="8"/>
  <c r="H183" i="8"/>
  <c r="F183" i="8"/>
  <c r="L182" i="8"/>
  <c r="J182" i="8"/>
  <c r="F182" i="8"/>
  <c r="L181" i="8"/>
  <c r="J181" i="8"/>
  <c r="H181" i="8"/>
  <c r="E176" i="8"/>
  <c r="D176" i="8"/>
  <c r="E175" i="8"/>
  <c r="D175" i="8"/>
  <c r="M173" i="8"/>
  <c r="K173" i="8"/>
  <c r="I173" i="8"/>
  <c r="G173" i="8"/>
  <c r="E173" i="8"/>
  <c r="L172" i="8"/>
  <c r="J172" i="8"/>
  <c r="H172" i="8"/>
  <c r="F172" i="8"/>
  <c r="N171" i="8"/>
  <c r="J171" i="8"/>
  <c r="H171" i="8"/>
  <c r="F171" i="8"/>
  <c r="N170" i="8"/>
  <c r="L170" i="8"/>
  <c r="H170" i="8"/>
  <c r="F170" i="8"/>
  <c r="N169" i="8"/>
  <c r="L169" i="8"/>
  <c r="J169" i="8"/>
  <c r="F169" i="8"/>
  <c r="N168" i="8"/>
  <c r="L168" i="8"/>
  <c r="J168" i="8"/>
  <c r="H168" i="8"/>
  <c r="E164" i="8"/>
  <c r="D164" i="8"/>
  <c r="E163" i="8"/>
  <c r="D163" i="8"/>
  <c r="K161" i="8"/>
  <c r="I161" i="8"/>
  <c r="G161" i="8"/>
  <c r="E161" i="8"/>
  <c r="J160" i="8"/>
  <c r="H160" i="8"/>
  <c r="F160" i="8"/>
  <c r="L159" i="8"/>
  <c r="H159" i="8"/>
  <c r="F159" i="8"/>
  <c r="L158" i="8"/>
  <c r="J158" i="8"/>
  <c r="F158" i="8"/>
  <c r="L157" i="8"/>
  <c r="J157" i="8"/>
  <c r="H157" i="8"/>
  <c r="E149" i="8"/>
  <c r="D149" i="8"/>
  <c r="E148" i="8"/>
  <c r="D148" i="8"/>
  <c r="K146" i="8"/>
  <c r="I146" i="8"/>
  <c r="G146" i="8"/>
  <c r="E146" i="8"/>
  <c r="J145" i="8"/>
  <c r="H145" i="8"/>
  <c r="F145" i="8"/>
  <c r="L144" i="8"/>
  <c r="H144" i="8"/>
  <c r="F144" i="8"/>
  <c r="L143" i="8"/>
  <c r="J143" i="8"/>
  <c r="F143" i="8"/>
  <c r="L142" i="8"/>
  <c r="J142" i="8"/>
  <c r="H142" i="8"/>
  <c r="E138" i="8"/>
  <c r="D138" i="8"/>
  <c r="E137" i="8"/>
  <c r="D137" i="8"/>
  <c r="M135" i="8"/>
  <c r="K135" i="8"/>
  <c r="I135" i="8"/>
  <c r="G135" i="8"/>
  <c r="E135" i="8"/>
  <c r="L134" i="8"/>
  <c r="J134" i="8"/>
  <c r="H134" i="8"/>
  <c r="F134" i="8"/>
  <c r="N133" i="8"/>
  <c r="J133" i="8"/>
  <c r="H133" i="8"/>
  <c r="F133" i="8"/>
  <c r="N132" i="8"/>
  <c r="L132" i="8"/>
  <c r="H132" i="8"/>
  <c r="F132" i="8"/>
  <c r="N131" i="8"/>
  <c r="L131" i="8"/>
  <c r="J131" i="8"/>
  <c r="F131" i="8"/>
  <c r="N130" i="8"/>
  <c r="L130" i="8"/>
  <c r="J130" i="8"/>
  <c r="H130" i="8"/>
  <c r="E123" i="8"/>
  <c r="D123" i="8"/>
  <c r="E122" i="8"/>
  <c r="D122" i="8"/>
  <c r="M120" i="8"/>
  <c r="K120" i="8"/>
  <c r="I120" i="8"/>
  <c r="G120" i="8"/>
  <c r="E120" i="8"/>
  <c r="L119" i="8"/>
  <c r="J119" i="8"/>
  <c r="H119" i="8"/>
  <c r="F119" i="8"/>
  <c r="N118" i="8"/>
  <c r="J118" i="8"/>
  <c r="H118" i="8"/>
  <c r="F118" i="8"/>
  <c r="N117" i="8"/>
  <c r="L117" i="8"/>
  <c r="H117" i="8"/>
  <c r="F117" i="8"/>
  <c r="N116" i="8"/>
  <c r="L116" i="8"/>
  <c r="J116" i="8"/>
  <c r="F116" i="8"/>
  <c r="N115" i="8"/>
  <c r="L115" i="8"/>
  <c r="J115" i="8"/>
  <c r="H115" i="8"/>
  <c r="E111" i="8"/>
  <c r="D111" i="8"/>
  <c r="E110" i="8"/>
  <c r="D110" i="8"/>
  <c r="K108" i="8"/>
  <c r="I108" i="8"/>
  <c r="G108" i="8"/>
  <c r="E108" i="8"/>
  <c r="J107" i="8"/>
  <c r="H107" i="8"/>
  <c r="F107" i="8"/>
  <c r="L106" i="8"/>
  <c r="H106" i="8"/>
  <c r="F106" i="8"/>
  <c r="L105" i="8"/>
  <c r="J105" i="8"/>
  <c r="F105" i="8"/>
  <c r="L104" i="8"/>
  <c r="J104" i="8"/>
  <c r="H104" i="8"/>
  <c r="E100" i="8"/>
  <c r="D100" i="8"/>
  <c r="E99" i="8"/>
  <c r="D99" i="8"/>
  <c r="K97" i="8"/>
  <c r="I97" i="8"/>
  <c r="G97" i="8"/>
  <c r="E97" i="8"/>
  <c r="J96" i="8"/>
  <c r="H96" i="8"/>
  <c r="F96" i="8"/>
  <c r="L95" i="8"/>
  <c r="H95" i="8"/>
  <c r="F95" i="8"/>
  <c r="L94" i="8"/>
  <c r="J94" i="8"/>
  <c r="F94" i="8"/>
  <c r="L93" i="8"/>
  <c r="J93" i="8"/>
  <c r="H93" i="8"/>
  <c r="E86" i="8"/>
  <c r="D86" i="8"/>
  <c r="E85" i="8"/>
  <c r="D85" i="8"/>
  <c r="K83" i="8"/>
  <c r="I83" i="8"/>
  <c r="G83" i="8"/>
  <c r="E83" i="8"/>
  <c r="J82" i="8"/>
  <c r="H82" i="8"/>
  <c r="F82" i="8"/>
  <c r="L81" i="8"/>
  <c r="H81" i="8"/>
  <c r="F81" i="8"/>
  <c r="L80" i="8"/>
  <c r="J80" i="8"/>
  <c r="F80" i="8"/>
  <c r="L79" i="8"/>
  <c r="J79" i="8"/>
  <c r="H79" i="8"/>
  <c r="E75" i="8"/>
  <c r="D75" i="8"/>
  <c r="E74" i="8"/>
  <c r="D74" i="8"/>
  <c r="K72" i="8"/>
  <c r="I72" i="8"/>
  <c r="G72" i="8"/>
  <c r="E72" i="8"/>
  <c r="J71" i="8"/>
  <c r="H71" i="8"/>
  <c r="F71" i="8"/>
  <c r="L70" i="8"/>
  <c r="H70" i="8"/>
  <c r="F70" i="8"/>
  <c r="L69" i="8"/>
  <c r="J69" i="8"/>
  <c r="F69" i="8"/>
  <c r="L68" i="8"/>
  <c r="J68" i="8"/>
  <c r="H68" i="8"/>
  <c r="E64" i="8"/>
  <c r="D64" i="8"/>
  <c r="E63" i="8"/>
  <c r="D63" i="8"/>
  <c r="K61" i="8"/>
  <c r="I61" i="8"/>
  <c r="G61" i="8"/>
  <c r="E61" i="8"/>
  <c r="J60" i="8"/>
  <c r="H60" i="8"/>
  <c r="F60" i="8"/>
  <c r="L59" i="8"/>
  <c r="H59" i="8"/>
  <c r="F59" i="8"/>
  <c r="L58" i="8"/>
  <c r="J58" i="8"/>
  <c r="F58" i="8"/>
  <c r="L57" i="8"/>
  <c r="J57" i="8"/>
  <c r="H57" i="8"/>
  <c r="E50" i="8"/>
  <c r="D50" i="8"/>
  <c r="E49" i="8"/>
  <c r="D49" i="8"/>
  <c r="K47" i="8"/>
  <c r="I47" i="8"/>
  <c r="G47" i="8"/>
  <c r="E47" i="8"/>
  <c r="J46" i="8"/>
  <c r="H46" i="8"/>
  <c r="F46" i="8"/>
  <c r="L45" i="8"/>
  <c r="H45" i="8"/>
  <c r="F45" i="8"/>
  <c r="L44" i="8"/>
  <c r="J44" i="8"/>
  <c r="F44" i="8"/>
  <c r="L43" i="8"/>
  <c r="J43" i="8"/>
  <c r="H43" i="8"/>
  <c r="E39" i="8"/>
  <c r="D39" i="8"/>
  <c r="E38" i="8"/>
  <c r="D38" i="8"/>
  <c r="K36" i="8"/>
  <c r="I36" i="8"/>
  <c r="G36" i="8"/>
  <c r="E36" i="8"/>
  <c r="J35" i="8"/>
  <c r="H35" i="8"/>
  <c r="F35" i="8"/>
  <c r="L34" i="8"/>
  <c r="H34" i="8"/>
  <c r="F34" i="8"/>
  <c r="L33" i="8"/>
  <c r="J33" i="8"/>
  <c r="F33" i="8"/>
  <c r="L32" i="8"/>
  <c r="J32" i="8"/>
  <c r="H32" i="8"/>
  <c r="E28" i="8"/>
  <c r="D28" i="8"/>
  <c r="E27" i="8"/>
  <c r="D27" i="8"/>
  <c r="K25" i="8"/>
  <c r="I25" i="8"/>
  <c r="G25" i="8"/>
  <c r="E25" i="8"/>
  <c r="J24" i="8"/>
  <c r="H24" i="8"/>
  <c r="F24" i="8"/>
  <c r="L23" i="8"/>
  <c r="H23" i="8"/>
  <c r="F23" i="8"/>
  <c r="L22" i="8"/>
  <c r="J22" i="8"/>
  <c r="F22" i="8"/>
  <c r="L21" i="8"/>
  <c r="J21" i="8"/>
  <c r="H21" i="8"/>
  <c r="E17" i="8"/>
  <c r="E16" i="8"/>
  <c r="O14" i="8"/>
  <c r="M14" i="8"/>
  <c r="K14" i="8"/>
  <c r="I14" i="8"/>
  <c r="G14" i="8"/>
  <c r="E14" i="8"/>
  <c r="N13" i="8"/>
  <c r="L13" i="8"/>
  <c r="J13" i="8"/>
  <c r="H13" i="8"/>
  <c r="F13" i="8"/>
  <c r="P12" i="8"/>
  <c r="L12" i="8"/>
  <c r="J12" i="8"/>
  <c r="H12" i="8"/>
  <c r="F12" i="8"/>
  <c r="P11" i="8"/>
  <c r="N11" i="8"/>
  <c r="J11" i="8"/>
  <c r="H11" i="8"/>
  <c r="F11" i="8"/>
  <c r="P10" i="8"/>
  <c r="N10" i="8"/>
  <c r="L10" i="8"/>
  <c r="H10" i="8"/>
  <c r="F10" i="8"/>
  <c r="P9" i="8"/>
  <c r="N9" i="8"/>
  <c r="L9" i="8"/>
  <c r="J9" i="8"/>
  <c r="F9" i="8"/>
  <c r="P8" i="8"/>
  <c r="N8" i="8"/>
  <c r="L8" i="8"/>
  <c r="J8" i="8"/>
  <c r="H8" i="8"/>
  <c r="E16" i="2"/>
  <c r="E15" i="2"/>
  <c r="D15" i="2"/>
  <c r="D13" i="2"/>
  <c r="E27" i="5" l="1"/>
  <c r="E28" i="5"/>
  <c r="D28" i="5"/>
  <c r="D27" i="5"/>
  <c r="K25" i="5" l="1"/>
  <c r="E15" i="1" l="1"/>
  <c r="E16" i="1"/>
  <c r="I25" i="5"/>
  <c r="G25" i="5"/>
  <c r="E25" i="5"/>
  <c r="J24" i="5"/>
  <c r="H24" i="5"/>
  <c r="F24" i="5"/>
  <c r="L23" i="5"/>
  <c r="H23" i="5"/>
  <c r="F23" i="5"/>
  <c r="L22" i="5"/>
  <c r="J22" i="5"/>
  <c r="F22" i="5"/>
  <c r="L21" i="5"/>
  <c r="J21" i="5"/>
  <c r="H21" i="5"/>
  <c r="D16" i="1"/>
  <c r="D15" i="1"/>
  <c r="E27" i="3"/>
  <c r="E26" i="3"/>
  <c r="D27" i="3"/>
  <c r="D26" i="3"/>
  <c r="D26" i="6"/>
  <c r="E26" i="6"/>
  <c r="E25" i="6"/>
  <c r="E49" i="5"/>
  <c r="E50" i="5"/>
  <c r="E16" i="5" l="1"/>
  <c r="E17" i="5"/>
  <c r="E39" i="5"/>
  <c r="E38" i="5"/>
  <c r="D39" i="5"/>
  <c r="D38" i="5"/>
  <c r="E38" i="7"/>
  <c r="E37" i="7"/>
  <c r="D38" i="7"/>
  <c r="D37" i="7"/>
  <c r="E16" i="4"/>
  <c r="E15" i="4"/>
  <c r="D16" i="4"/>
  <c r="D15" i="4"/>
  <c r="E39" i="2"/>
  <c r="E38" i="2"/>
  <c r="D39" i="2"/>
  <c r="D38" i="2"/>
  <c r="D16" i="2"/>
  <c r="D50" i="5"/>
  <c r="D49" i="5"/>
  <c r="E37" i="6"/>
  <c r="E36" i="6"/>
  <c r="D37" i="6"/>
  <c r="D36" i="6"/>
  <c r="D25" i="6"/>
  <c r="E15" i="6"/>
  <c r="E14" i="6"/>
  <c r="D15" i="6"/>
  <c r="D14" i="6"/>
  <c r="E26" i="7"/>
  <c r="E25" i="7"/>
  <c r="D26" i="7"/>
  <c r="D25" i="7"/>
  <c r="E15" i="7"/>
  <c r="E14" i="7"/>
  <c r="D15" i="7"/>
  <c r="D14" i="7"/>
  <c r="E27" i="4"/>
  <c r="E26" i="4"/>
  <c r="D27" i="4"/>
  <c r="D26" i="4"/>
  <c r="E39" i="3"/>
  <c r="E38" i="3"/>
  <c r="D39" i="3"/>
  <c r="D38" i="3"/>
  <c r="E15" i="3"/>
  <c r="E14" i="3"/>
  <c r="D15" i="3"/>
  <c r="D14" i="3"/>
  <c r="E36" i="1"/>
  <c r="D36" i="1"/>
  <c r="E35" i="1"/>
  <c r="E26" i="1"/>
  <c r="D26" i="1"/>
  <c r="E25" i="1"/>
  <c r="E27" i="2"/>
  <c r="E26" i="2"/>
  <c r="D27" i="2"/>
  <c r="D26" i="2"/>
  <c r="G36" i="2" l="1"/>
  <c r="I36" i="2"/>
  <c r="K36" i="2"/>
  <c r="E36" i="2"/>
  <c r="M36" i="2"/>
  <c r="E24" i="2"/>
  <c r="G24" i="2"/>
  <c r="I24" i="2"/>
  <c r="K24" i="2"/>
  <c r="E13" i="2"/>
  <c r="G13" i="2"/>
  <c r="I13" i="2"/>
  <c r="K13" i="2"/>
  <c r="M13" i="2"/>
  <c r="I33" i="1"/>
  <c r="G33" i="1"/>
  <c r="E33" i="1"/>
  <c r="E23" i="1"/>
  <c r="G23" i="1"/>
  <c r="I23" i="1"/>
  <c r="M13" i="1"/>
  <c r="K13" i="1"/>
  <c r="I13" i="1"/>
  <c r="G13" i="1"/>
  <c r="E13" i="1"/>
  <c r="K36" i="3"/>
  <c r="I36" i="3"/>
  <c r="G36" i="3"/>
  <c r="E36" i="3"/>
  <c r="E24" i="3"/>
  <c r="G24" i="3"/>
  <c r="I24" i="3"/>
  <c r="K24" i="3"/>
  <c r="M24" i="3"/>
  <c r="K12" i="3"/>
  <c r="I12" i="3"/>
  <c r="G12" i="3"/>
  <c r="E12" i="3"/>
  <c r="E24" i="4"/>
  <c r="G24" i="4"/>
  <c r="I24" i="4"/>
  <c r="K24" i="4"/>
  <c r="M13" i="4"/>
  <c r="K13" i="4"/>
  <c r="I13" i="4"/>
  <c r="G13" i="4"/>
  <c r="E13" i="4"/>
  <c r="L34" i="7" l="1"/>
  <c r="J34" i="7"/>
  <c r="H34" i="7"/>
  <c r="F34" i="7"/>
  <c r="M35" i="7"/>
  <c r="N32" i="7"/>
  <c r="N33" i="7"/>
  <c r="N31" i="7"/>
  <c r="N30" i="7"/>
  <c r="K35" i="7"/>
  <c r="I35" i="7"/>
  <c r="G35" i="7"/>
  <c r="E35" i="7"/>
  <c r="J33" i="7"/>
  <c r="H33" i="7"/>
  <c r="F33" i="7"/>
  <c r="L32" i="7"/>
  <c r="H32" i="7"/>
  <c r="F32" i="7"/>
  <c r="L31" i="7"/>
  <c r="J31" i="7"/>
  <c r="F31" i="7"/>
  <c r="L30" i="7"/>
  <c r="J30" i="7"/>
  <c r="H30" i="7"/>
  <c r="K23" i="7"/>
  <c r="I23" i="7"/>
  <c r="G23" i="7"/>
  <c r="E23" i="7"/>
  <c r="J22" i="7"/>
  <c r="H22" i="7"/>
  <c r="F22" i="7"/>
  <c r="L21" i="7"/>
  <c r="H21" i="7"/>
  <c r="F21" i="7"/>
  <c r="L20" i="7"/>
  <c r="J20" i="7"/>
  <c r="F20" i="7"/>
  <c r="L19" i="7"/>
  <c r="J19" i="7"/>
  <c r="H19" i="7"/>
  <c r="K12" i="7"/>
  <c r="I12" i="7"/>
  <c r="G12" i="7"/>
  <c r="E12" i="7"/>
  <c r="J11" i="7"/>
  <c r="H11" i="7"/>
  <c r="F11" i="7"/>
  <c r="L10" i="7"/>
  <c r="H10" i="7"/>
  <c r="F10" i="7"/>
  <c r="L9" i="7"/>
  <c r="J9" i="7"/>
  <c r="F9" i="7"/>
  <c r="L8" i="7"/>
  <c r="J8" i="7"/>
  <c r="H8" i="7"/>
  <c r="G23" i="6"/>
  <c r="G34" i="6"/>
  <c r="K34" i="6"/>
  <c r="I34" i="6"/>
  <c r="E34" i="6"/>
  <c r="J33" i="6"/>
  <c r="H33" i="6"/>
  <c r="F33" i="6"/>
  <c r="L32" i="6"/>
  <c r="H32" i="6"/>
  <c r="F32" i="6"/>
  <c r="L31" i="6"/>
  <c r="J31" i="6"/>
  <c r="F31" i="6"/>
  <c r="L30" i="6"/>
  <c r="J30" i="6"/>
  <c r="H30" i="6"/>
  <c r="K23" i="6"/>
  <c r="I23" i="6"/>
  <c r="E23" i="6"/>
  <c r="J22" i="6"/>
  <c r="H22" i="6"/>
  <c r="F22" i="6"/>
  <c r="L21" i="6"/>
  <c r="H21" i="6"/>
  <c r="F21" i="6"/>
  <c r="L20" i="6"/>
  <c r="J20" i="6"/>
  <c r="F20" i="6"/>
  <c r="L19" i="6"/>
  <c r="J19" i="6"/>
  <c r="H19" i="6"/>
  <c r="K12" i="6"/>
  <c r="I12" i="6"/>
  <c r="G12" i="6"/>
  <c r="E12" i="6"/>
  <c r="J11" i="6"/>
  <c r="H11" i="6"/>
  <c r="F11" i="6"/>
  <c r="L10" i="6"/>
  <c r="H10" i="6"/>
  <c r="F10" i="6"/>
  <c r="L9" i="6"/>
  <c r="J9" i="6"/>
  <c r="F9" i="6"/>
  <c r="L8" i="6"/>
  <c r="J8" i="6"/>
  <c r="H8" i="6"/>
  <c r="G47" i="5"/>
  <c r="K47" i="5"/>
  <c r="I47" i="5"/>
  <c r="E47" i="5"/>
  <c r="J46" i="5"/>
  <c r="H46" i="5"/>
  <c r="F46" i="5"/>
  <c r="L45" i="5"/>
  <c r="H45" i="5"/>
  <c r="F45" i="5"/>
  <c r="L44" i="5"/>
  <c r="J44" i="5"/>
  <c r="F44" i="5"/>
  <c r="L43" i="5"/>
  <c r="J43" i="5"/>
  <c r="H43" i="5"/>
  <c r="G36" i="5"/>
  <c r="E36" i="5"/>
  <c r="K36" i="5"/>
  <c r="I36" i="5"/>
  <c r="N13" i="5"/>
  <c r="F13" i="5"/>
  <c r="H13" i="5"/>
  <c r="J13" i="5"/>
  <c r="L13" i="5"/>
  <c r="P10" i="5"/>
  <c r="P11" i="5"/>
  <c r="P12" i="5"/>
  <c r="P9" i="5"/>
  <c r="P8" i="5"/>
  <c r="O14" i="5"/>
  <c r="M14" i="5"/>
  <c r="K14" i="5"/>
  <c r="I14" i="5"/>
  <c r="G14" i="5"/>
  <c r="E14" i="5"/>
  <c r="J35" i="5"/>
  <c r="H35" i="5"/>
  <c r="F35" i="5"/>
  <c r="L34" i="5"/>
  <c r="H34" i="5"/>
  <c r="F34" i="5"/>
  <c r="L33" i="5"/>
  <c r="J33" i="5"/>
  <c r="F33" i="5"/>
  <c r="L32" i="5"/>
  <c r="J32" i="5"/>
  <c r="H32" i="5"/>
  <c r="L12" i="5"/>
  <c r="J12" i="5"/>
  <c r="H12" i="5"/>
  <c r="F12" i="5"/>
  <c r="N11" i="5"/>
  <c r="J11" i="5"/>
  <c r="H11" i="5"/>
  <c r="F11" i="5"/>
  <c r="N10" i="5"/>
  <c r="L10" i="5"/>
  <c r="H10" i="5"/>
  <c r="F10" i="5"/>
  <c r="N9" i="5"/>
  <c r="L9" i="5"/>
  <c r="J9" i="5"/>
  <c r="F9" i="5"/>
  <c r="N8" i="5"/>
  <c r="L8" i="5"/>
  <c r="J8" i="5"/>
  <c r="H8" i="5"/>
  <c r="L12" i="4"/>
  <c r="J12" i="4"/>
  <c r="H12" i="4"/>
  <c r="F12" i="4"/>
  <c r="N11" i="4"/>
  <c r="J11" i="4"/>
  <c r="H11" i="4"/>
  <c r="F11" i="4"/>
  <c r="N10" i="4"/>
  <c r="L10" i="4"/>
  <c r="H10" i="4"/>
  <c r="F10" i="4"/>
  <c r="N9" i="4"/>
  <c r="L9" i="4"/>
  <c r="J9" i="4"/>
  <c r="F9" i="4"/>
  <c r="N8" i="4"/>
  <c r="L8" i="4"/>
  <c r="J8" i="4"/>
  <c r="H8" i="4"/>
  <c r="J23" i="4"/>
  <c r="H23" i="4"/>
  <c r="F23" i="4"/>
  <c r="L22" i="4"/>
  <c r="H22" i="4"/>
  <c r="F22" i="4"/>
  <c r="L21" i="4"/>
  <c r="J21" i="4"/>
  <c r="F21" i="4"/>
  <c r="L20" i="4"/>
  <c r="J20" i="4"/>
  <c r="H20" i="4"/>
  <c r="J35" i="3"/>
  <c r="H35" i="3"/>
  <c r="F35" i="3"/>
  <c r="L34" i="3"/>
  <c r="H34" i="3"/>
  <c r="F34" i="3"/>
  <c r="L33" i="3"/>
  <c r="J33" i="3"/>
  <c r="F33" i="3"/>
  <c r="L32" i="3"/>
  <c r="J32" i="3"/>
  <c r="H32" i="3"/>
  <c r="L23" i="3"/>
  <c r="J23" i="3"/>
  <c r="H23" i="3"/>
  <c r="F23" i="3"/>
  <c r="N22" i="3"/>
  <c r="J22" i="3"/>
  <c r="H22" i="3"/>
  <c r="F22" i="3"/>
  <c r="N21" i="3"/>
  <c r="L21" i="3"/>
  <c r="H21" i="3"/>
  <c r="F21" i="3"/>
  <c r="N20" i="3"/>
  <c r="L20" i="3"/>
  <c r="J20" i="3"/>
  <c r="F20" i="3"/>
  <c r="N19" i="3"/>
  <c r="L19" i="3"/>
  <c r="J19" i="3"/>
  <c r="H19" i="3"/>
  <c r="J11" i="3"/>
  <c r="H11" i="3"/>
  <c r="F11" i="3"/>
  <c r="L10" i="3"/>
  <c r="H10" i="3"/>
  <c r="F10" i="3"/>
  <c r="L9" i="3"/>
  <c r="J9" i="3"/>
  <c r="F9" i="3"/>
  <c r="L8" i="3"/>
  <c r="J8" i="3"/>
  <c r="H8" i="3"/>
  <c r="L35" i="2"/>
  <c r="J35" i="2"/>
  <c r="H35" i="2"/>
  <c r="F35" i="2"/>
  <c r="N34" i="2"/>
  <c r="J34" i="2"/>
  <c r="H34" i="2"/>
  <c r="F34" i="2"/>
  <c r="N33" i="2"/>
  <c r="L33" i="2"/>
  <c r="H33" i="2"/>
  <c r="F33" i="2"/>
  <c r="N32" i="2"/>
  <c r="L32" i="2"/>
  <c r="J32" i="2"/>
  <c r="F32" i="2"/>
  <c r="N31" i="2"/>
  <c r="L31" i="2"/>
  <c r="J31" i="2"/>
  <c r="H31" i="2"/>
  <c r="J23" i="2"/>
  <c r="L21" i="2"/>
  <c r="L22" i="2"/>
  <c r="L20" i="2"/>
  <c r="H23" i="2"/>
  <c r="F23" i="2"/>
  <c r="F21" i="2"/>
  <c r="H20" i="2"/>
  <c r="F22" i="2"/>
  <c r="H22" i="2"/>
  <c r="N8" i="2"/>
  <c r="N9" i="2"/>
  <c r="N10" i="2"/>
  <c r="N11" i="2"/>
  <c r="J21" i="2"/>
  <c r="J20" i="2"/>
  <c r="L12" i="2"/>
  <c r="J12" i="2"/>
  <c r="H12" i="2"/>
  <c r="F12" i="2"/>
  <c r="J11" i="2"/>
  <c r="H11" i="2"/>
  <c r="F11" i="2"/>
  <c r="L10" i="2"/>
  <c r="H10" i="2"/>
  <c r="F10" i="2"/>
  <c r="L9" i="2"/>
  <c r="J9" i="2"/>
  <c r="F9" i="2"/>
  <c r="L8" i="2"/>
  <c r="J8" i="2"/>
  <c r="H8" i="2"/>
  <c r="H32" i="1" l="1"/>
  <c r="F32" i="1"/>
  <c r="J31" i="1"/>
  <c r="F31" i="1"/>
  <c r="J30" i="1"/>
  <c r="H30" i="1"/>
  <c r="H22" i="1"/>
  <c r="F22" i="1"/>
  <c r="J21" i="1"/>
  <c r="F21" i="1"/>
  <c r="J20" i="1"/>
  <c r="H20" i="1"/>
  <c r="N10" i="1"/>
  <c r="N9" i="1"/>
  <c r="L12" i="1"/>
  <c r="N11" i="1"/>
  <c r="N8" i="1"/>
  <c r="F11" i="1"/>
  <c r="H11" i="1"/>
  <c r="J11" i="1"/>
  <c r="J12" i="1"/>
  <c r="H12" i="1"/>
  <c r="F12" i="1"/>
  <c r="L10" i="1"/>
  <c r="H10" i="1"/>
  <c r="F10" i="1"/>
  <c r="L9" i="1"/>
  <c r="J9" i="1"/>
  <c r="F9" i="1"/>
  <c r="L8" i="1"/>
  <c r="J8" i="1"/>
  <c r="H8" i="1"/>
</calcChain>
</file>

<file path=xl/sharedStrings.xml><?xml version="1.0" encoding="utf-8"?>
<sst xmlns="http://schemas.openxmlformats.org/spreadsheetml/2006/main" count="1064" uniqueCount="105">
  <si>
    <t>Nafn</t>
  </si>
  <si>
    <t>atkvæði</t>
  </si>
  <si>
    <t>Ár</t>
  </si>
  <si>
    <t>Jón Jónsson (JJ)</t>
  </si>
  <si>
    <t>JJ</t>
  </si>
  <si>
    <t>X</t>
  </si>
  <si>
    <t>Ólafur Briem (ÓB)</t>
  </si>
  <si>
    <t>ÓB</t>
  </si>
  <si>
    <t>Stefán Stefánsson (SS)</t>
  </si>
  <si>
    <t>Zóphonías Halldórsson (ZH)</t>
  </si>
  <si>
    <t>Rögnvaldur Björnsson (RB)</t>
  </si>
  <si>
    <t>SS</t>
  </si>
  <si>
    <t>ZH</t>
  </si>
  <si>
    <t>RB</t>
  </si>
  <si>
    <t>Jón Jakobsson (JJ)</t>
  </si>
  <si>
    <t>Flóvent Jóhannsson (FJ)</t>
  </si>
  <si>
    <t>FJ</t>
  </si>
  <si>
    <t>EB</t>
  </si>
  <si>
    <t>Björn Sigfússon (BS)</t>
  </si>
  <si>
    <t>BS</t>
  </si>
  <si>
    <t>Hermann Jónasson (HJ)</t>
  </si>
  <si>
    <t>Jósafat Jónatansson (JJ)</t>
  </si>
  <si>
    <t>Stefán M. Jónsson (SMJ)</t>
  </si>
  <si>
    <t>Júlíus Halldórsson (JH)</t>
  </si>
  <si>
    <t>JH</t>
  </si>
  <si>
    <t>HJ</t>
  </si>
  <si>
    <t>SMJ</t>
  </si>
  <si>
    <t>PB</t>
  </si>
  <si>
    <t>Páll Briem (PB)</t>
  </si>
  <si>
    <t>Halldór Jónsson (HJ)</t>
  </si>
  <si>
    <t>Einar Jónsson (EJ)</t>
  </si>
  <si>
    <t>Jóhannes Jóhannesson (JóhJ)</t>
  </si>
  <si>
    <t>Einar Þórðarson (EÞ)</t>
  </si>
  <si>
    <t>EJ</t>
  </si>
  <si>
    <t>JóhJ</t>
  </si>
  <si>
    <t>EÞ</t>
  </si>
  <si>
    <t>ÓFD</t>
  </si>
  <si>
    <t>Guttormur Vigfússon (GV)</t>
  </si>
  <si>
    <t>Ari Brynjólfsson (AB)</t>
  </si>
  <si>
    <t>GV</t>
  </si>
  <si>
    <t>AB</t>
  </si>
  <si>
    <t>Axel V. Tulinius (AVT)</t>
  </si>
  <si>
    <t>Magnús Bl. Jónsson (MBJ)</t>
  </si>
  <si>
    <t>Sveinn Ólafsson (SÓ)</t>
  </si>
  <si>
    <t>MBJ</t>
  </si>
  <si>
    <t>SÓ</t>
  </si>
  <si>
    <t>AVT</t>
  </si>
  <si>
    <t>Jón Guðmundsson (JG)</t>
  </si>
  <si>
    <t>JG</t>
  </si>
  <si>
    <t>Jón Jónsson læknir (JJ)</t>
  </si>
  <si>
    <t>Jón Jónsson frá Sleðbrjót (JJ)</t>
  </si>
  <si>
    <t>ÞG</t>
  </si>
  <si>
    <t>JÞ</t>
  </si>
  <si>
    <t>Jón Þórarinsson (JÞ)</t>
  </si>
  <si>
    <t>Þórður Guðmundsson (ÞG)</t>
  </si>
  <si>
    <t>Þórður Thoroddsen (ÞT)</t>
  </si>
  <si>
    <t>ÞT</t>
  </si>
  <si>
    <t>Ólafur F. Davíðsson (ÓFD)</t>
  </si>
  <si>
    <t>Guðmundur Magnússon (GM)</t>
  </si>
  <si>
    <t>Jens Pálsson (JP)</t>
  </si>
  <si>
    <t>Björn Kristjánsson (BK)</t>
  </si>
  <si>
    <t>BK</t>
  </si>
  <si>
    <t>JP</t>
  </si>
  <si>
    <t>GM</t>
  </si>
  <si>
    <t xml:space="preserve"> </t>
  </si>
  <si>
    <t>VG</t>
  </si>
  <si>
    <t>Valtýr Guðmundsson (VG)</t>
  </si>
  <si>
    <t>Ágúst F. Þórðarson (ÁFÞ)</t>
  </si>
  <si>
    <t>ÁFÞ</t>
  </si>
  <si>
    <t>Hannes Þorsteinsson (HÞ)</t>
  </si>
  <si>
    <t>HÞ</t>
  </si>
  <si>
    <t>Sigurður Sigurðsson (SS)</t>
  </si>
  <si>
    <t>Pétur Guðmundsson (PG)</t>
  </si>
  <si>
    <t>Magnús Helgason (MH)</t>
  </si>
  <si>
    <t>PG</t>
  </si>
  <si>
    <t>MH</t>
  </si>
  <si>
    <t>Eggert Benediktsson (EB)</t>
  </si>
  <si>
    <t>Ólafur Ólafsson (ÓÓ)</t>
  </si>
  <si>
    <t>ÓÓ</t>
  </si>
  <si>
    <t>Sighvatur Árnason (SÁ)</t>
  </si>
  <si>
    <t>SÁ</t>
  </si>
  <si>
    <t>Magnús Torfason (MT)</t>
  </si>
  <si>
    <t>Eggert Pálsson (EP)</t>
  </si>
  <si>
    <t>Tómas Sigurðsson (TS)</t>
  </si>
  <si>
    <t>MT</t>
  </si>
  <si>
    <t>EP</t>
  </si>
  <si>
    <t>TS</t>
  </si>
  <si>
    <t>Magnús Stephensen (MS)</t>
  </si>
  <si>
    <t>MS</t>
  </si>
  <si>
    <t>Gullbringu- og Kjósarsýsla</t>
  </si>
  <si>
    <t>Skagafjarðarsýsla</t>
  </si>
  <si>
    <t>Húnavatnssýsla</t>
  </si>
  <si>
    <t>Norður-Múlasýsla</t>
  </si>
  <si>
    <t>Suður-Múlasýsla</t>
  </si>
  <si>
    <t>Rangárvallasýsla</t>
  </si>
  <si>
    <t>Árnessýsla</t>
  </si>
  <si>
    <t>Þeir sem kusu samherja</t>
  </si>
  <si>
    <t>Þeir sem kusu andstæðinga</t>
  </si>
  <si>
    <t>Kjörskrá vantar vegna 1903</t>
  </si>
  <si>
    <t>Atkvæði greidd í 1. umferð</t>
  </si>
  <si>
    <t>* taldir með þeir sem kusu tvo í sérframboði</t>
  </si>
  <si>
    <t>1. umferð</t>
  </si>
  <si>
    <t>2. umferð</t>
  </si>
  <si>
    <t>* Framboð EJ 1902 álitið sérframboð</t>
  </si>
  <si>
    <t>Flokksframboð og klofningsatkvæði í tvímenningskjördæmum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</si>
</sst>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0" fillId="0" borderId="0" xfId="1" applyNumberFormat="1" applyFont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9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164" fontId="0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164" fontId="1" fillId="0" borderId="0" xfId="1" applyNumberFormat="1" applyFont="1" applyFill="1" applyBorder="1" applyAlignment="1">
      <alignment horizontal="left"/>
    </xf>
    <xf numFmtId="0" fontId="0" fillId="0" borderId="0" xfId="2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1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</cellXfs>
  <cellStyles count="3">
    <cellStyle name="Comma [0]" xfId="2" builtinId="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E21F-F22C-4354-AB68-0F6FACA1A180}">
  <sheetPr>
    <pageSetUpPr fitToPage="1"/>
  </sheetPr>
  <dimension ref="B2:V532"/>
  <sheetViews>
    <sheetView workbookViewId="0">
      <pane ySplit="6" topLeftCell="A7" activePane="bottomLeft" state="frozen"/>
      <selection pane="bottomLeft" activeCell="H4" sqref="H4"/>
    </sheetView>
  </sheetViews>
  <sheetFormatPr defaultRowHeight="15" x14ac:dyDescent="0.25"/>
  <cols>
    <col min="2" max="2" width="8.85546875" style="3"/>
    <col min="3" max="3" width="24.7109375" customWidth="1"/>
    <col min="4" max="4" width="8.85546875" style="3"/>
    <col min="5" max="12" width="6.7109375" style="3" customWidth="1"/>
    <col min="13" max="16" width="6.7109375" customWidth="1"/>
    <col min="20" max="20" width="16.28515625" customWidth="1"/>
  </cols>
  <sheetData>
    <row r="2" spans="2:21" s="1" customFormat="1" ht="23.25" x14ac:dyDescent="0.35">
      <c r="C2" s="24" t="s">
        <v>104</v>
      </c>
      <c r="D2" s="2"/>
      <c r="E2" s="2"/>
      <c r="F2" s="2"/>
      <c r="G2" s="2"/>
      <c r="H2" s="2"/>
      <c r="I2" s="2"/>
      <c r="J2" s="2"/>
      <c r="K2" s="2"/>
      <c r="L2" s="2"/>
      <c r="P2" s="19"/>
      <c r="Q2" s="19"/>
      <c r="R2" s="19"/>
      <c r="S2" s="3"/>
      <c r="T2" s="3"/>
    </row>
    <row r="3" spans="2:21" x14ac:dyDescent="0.25">
      <c r="S3" s="3"/>
      <c r="T3" s="3"/>
    </row>
    <row r="4" spans="2:21" s="26" customFormat="1" ht="18.75" x14ac:dyDescent="0.3">
      <c r="B4" s="27"/>
      <c r="C4" s="34" t="s">
        <v>89</v>
      </c>
      <c r="D4" s="27"/>
      <c r="E4" s="27"/>
      <c r="F4" s="27"/>
      <c r="G4" s="27"/>
      <c r="H4" s="27"/>
      <c r="I4" s="27"/>
      <c r="J4" s="27"/>
      <c r="K4" s="27"/>
      <c r="L4" s="27"/>
      <c r="S4" s="27"/>
      <c r="T4" s="27"/>
    </row>
    <row r="5" spans="2:21" x14ac:dyDescent="0.25">
      <c r="S5" s="3"/>
      <c r="T5" s="3"/>
    </row>
    <row r="6" spans="2:21" s="5" customFormat="1" ht="15.75" thickBot="1" x14ac:dyDescent="0.3">
      <c r="B6" s="6" t="s">
        <v>2</v>
      </c>
      <c r="C6" s="6" t="s">
        <v>0</v>
      </c>
      <c r="D6" s="6" t="s">
        <v>1</v>
      </c>
      <c r="P6"/>
      <c r="Q6"/>
      <c r="R6"/>
      <c r="S6" s="3"/>
      <c r="T6" s="3"/>
    </row>
    <row r="7" spans="2:21" s="5" customFormat="1" ht="15.75" thickBot="1" x14ac:dyDescent="0.3">
      <c r="B7" s="4"/>
      <c r="D7" s="3"/>
      <c r="E7" s="6" t="s">
        <v>61</v>
      </c>
      <c r="F7" s="6" t="s">
        <v>61</v>
      </c>
      <c r="G7" s="6" t="s">
        <v>56</v>
      </c>
      <c r="H7" s="6" t="s">
        <v>56</v>
      </c>
      <c r="I7" s="6" t="s">
        <v>52</v>
      </c>
      <c r="J7" s="6" t="s">
        <v>52</v>
      </c>
      <c r="K7" s="6" t="s">
        <v>62</v>
      </c>
      <c r="L7" s="6" t="s">
        <v>62</v>
      </c>
      <c r="M7" s="6" t="s">
        <v>51</v>
      </c>
      <c r="N7" s="6" t="s">
        <v>51</v>
      </c>
      <c r="O7" s="6" t="s">
        <v>63</v>
      </c>
      <c r="P7" s="6" t="s">
        <v>63</v>
      </c>
      <c r="Q7"/>
      <c r="R7"/>
      <c r="S7" s="3"/>
      <c r="T7" s="3"/>
    </row>
    <row r="8" spans="2:21" s="5" customFormat="1" x14ac:dyDescent="0.25">
      <c r="B8" s="3">
        <v>1900</v>
      </c>
      <c r="C8" s="29" t="s">
        <v>60</v>
      </c>
      <c r="D8" s="4">
        <v>107</v>
      </c>
      <c r="E8" s="9" t="s">
        <v>5</v>
      </c>
      <c r="F8" s="9" t="s">
        <v>5</v>
      </c>
      <c r="G8" s="3">
        <v>73</v>
      </c>
      <c r="H8" s="16">
        <f>G8/D8</f>
        <v>0.68224299065420557</v>
      </c>
      <c r="I8" s="3">
        <v>3</v>
      </c>
      <c r="J8" s="12">
        <f>I8/D8</f>
        <v>2.8037383177570093E-2</v>
      </c>
      <c r="K8" s="3">
        <v>15</v>
      </c>
      <c r="L8" s="12">
        <f>K8/D8</f>
        <v>0.14018691588785046</v>
      </c>
      <c r="M8" s="3">
        <v>12</v>
      </c>
      <c r="N8" s="12">
        <f>M8/D8</f>
        <v>0.11214953271028037</v>
      </c>
      <c r="O8" s="3">
        <v>4</v>
      </c>
      <c r="P8" s="8">
        <f>O8/D8</f>
        <v>3.7383177570093455E-2</v>
      </c>
      <c r="Q8"/>
      <c r="T8" s="3"/>
    </row>
    <row r="9" spans="2:21" s="5" customFormat="1" x14ac:dyDescent="0.25">
      <c r="B9" s="3">
        <v>1900</v>
      </c>
      <c r="C9" s="29" t="s">
        <v>55</v>
      </c>
      <c r="D9" s="4">
        <v>101</v>
      </c>
      <c r="E9" s="3">
        <v>73</v>
      </c>
      <c r="F9" s="16">
        <f>E9/D9</f>
        <v>0.72277227722772275</v>
      </c>
      <c r="G9" s="9" t="s">
        <v>5</v>
      </c>
      <c r="H9" s="9" t="s">
        <v>5</v>
      </c>
      <c r="I9" s="3">
        <v>14</v>
      </c>
      <c r="J9" s="8">
        <f>I9/D9</f>
        <v>0.13861386138613863</v>
      </c>
      <c r="K9" s="3">
        <v>6</v>
      </c>
      <c r="L9" s="12">
        <f>K9/D9</f>
        <v>5.9405940594059403E-2</v>
      </c>
      <c r="M9" s="3">
        <v>4</v>
      </c>
      <c r="N9" s="8">
        <f>M9/D9</f>
        <v>3.9603960396039604E-2</v>
      </c>
      <c r="O9" s="3">
        <v>4</v>
      </c>
      <c r="P9" s="12">
        <f>O9/D9</f>
        <v>3.9603960396039604E-2</v>
      </c>
      <c r="Q9"/>
      <c r="T9" s="3"/>
    </row>
    <row r="10" spans="2:21" s="5" customFormat="1" x14ac:dyDescent="0.25">
      <c r="B10" s="3">
        <v>1900</v>
      </c>
      <c r="C10" t="s">
        <v>53</v>
      </c>
      <c r="D10" s="4">
        <v>84</v>
      </c>
      <c r="E10" s="3">
        <v>3</v>
      </c>
      <c r="F10" s="12">
        <f>E10/D10</f>
        <v>3.5714285714285712E-2</v>
      </c>
      <c r="G10" s="3">
        <v>14</v>
      </c>
      <c r="H10" s="8">
        <f>G10/D10</f>
        <v>0.16666666666666666</v>
      </c>
      <c r="I10" s="9" t="s">
        <v>5</v>
      </c>
      <c r="J10" s="9" t="s">
        <v>5</v>
      </c>
      <c r="K10" s="3">
        <v>40</v>
      </c>
      <c r="L10" s="12">
        <f>K10/D10</f>
        <v>0.47619047619047616</v>
      </c>
      <c r="M10" s="3">
        <v>14</v>
      </c>
      <c r="N10" s="12">
        <f>M10/D10</f>
        <v>0.16666666666666666</v>
      </c>
      <c r="O10" s="3">
        <v>13</v>
      </c>
      <c r="P10" s="8">
        <f>O10/D10</f>
        <v>0.15476190476190477</v>
      </c>
      <c r="Q10"/>
      <c r="R10" s="18"/>
      <c r="S10" s="3"/>
    </row>
    <row r="11" spans="2:21" s="5" customFormat="1" x14ac:dyDescent="0.25">
      <c r="B11" s="3">
        <v>1900</v>
      </c>
      <c r="C11" s="30" t="s">
        <v>59</v>
      </c>
      <c r="D11" s="4">
        <v>64</v>
      </c>
      <c r="E11" s="3">
        <v>15</v>
      </c>
      <c r="F11" s="12">
        <f>E11/D11</f>
        <v>0.234375</v>
      </c>
      <c r="G11" s="3">
        <v>6</v>
      </c>
      <c r="H11" s="12">
        <f>G11/D11</f>
        <v>9.375E-2</v>
      </c>
      <c r="I11" s="3">
        <v>40</v>
      </c>
      <c r="J11" s="12">
        <f>I11/D11</f>
        <v>0.625</v>
      </c>
      <c r="K11" s="9" t="s">
        <v>5</v>
      </c>
      <c r="L11" s="9" t="s">
        <v>5</v>
      </c>
      <c r="M11" s="3">
        <v>1</v>
      </c>
      <c r="N11" s="8">
        <f>M11/D11</f>
        <v>1.5625E-2</v>
      </c>
      <c r="O11" s="3">
        <v>2</v>
      </c>
      <c r="P11" s="12">
        <f>O11/D11</f>
        <v>3.125E-2</v>
      </c>
      <c r="Q11"/>
      <c r="R11"/>
      <c r="S11" s="3"/>
      <c r="T11" s="3"/>
    </row>
    <row r="12" spans="2:21" s="5" customFormat="1" x14ac:dyDescent="0.25">
      <c r="B12" s="3">
        <v>1900</v>
      </c>
      <c r="C12" t="s">
        <v>54</v>
      </c>
      <c r="D12" s="4">
        <v>50</v>
      </c>
      <c r="E12" s="3">
        <v>12</v>
      </c>
      <c r="F12" s="8">
        <f>E12/D12</f>
        <v>0.24</v>
      </c>
      <c r="G12" s="3">
        <v>4</v>
      </c>
      <c r="H12" s="8">
        <f>G12/D12</f>
        <v>0.08</v>
      </c>
      <c r="I12" s="3">
        <v>14</v>
      </c>
      <c r="J12" s="8">
        <f>I12/D12</f>
        <v>0.28000000000000003</v>
      </c>
      <c r="K12" s="3">
        <v>1</v>
      </c>
      <c r="L12" s="8">
        <f>K12/D12</f>
        <v>0.02</v>
      </c>
      <c r="M12" s="9" t="s">
        <v>5</v>
      </c>
      <c r="N12" s="9" t="s">
        <v>5</v>
      </c>
      <c r="O12" s="3">
        <v>19</v>
      </c>
      <c r="P12" s="8">
        <f>O12/D12</f>
        <v>0.38</v>
      </c>
      <c r="Q12"/>
      <c r="R12"/>
      <c r="S12" s="3"/>
      <c r="T12" s="3"/>
    </row>
    <row r="13" spans="2:21" s="5" customFormat="1" x14ac:dyDescent="0.25">
      <c r="B13" s="3">
        <v>1900</v>
      </c>
      <c r="C13" t="s">
        <v>58</v>
      </c>
      <c r="D13" s="4">
        <v>42</v>
      </c>
      <c r="E13" s="3">
        <v>4</v>
      </c>
      <c r="F13" s="8">
        <f>E13/D13</f>
        <v>9.5238095238095233E-2</v>
      </c>
      <c r="G13" s="3">
        <v>4</v>
      </c>
      <c r="H13" s="8">
        <f>G13/D13</f>
        <v>9.5238095238095233E-2</v>
      </c>
      <c r="I13" s="3">
        <v>13</v>
      </c>
      <c r="J13" s="8">
        <f>I13/D13</f>
        <v>0.30952380952380953</v>
      </c>
      <c r="K13" s="3">
        <v>2</v>
      </c>
      <c r="L13" s="8">
        <f>K13/D13</f>
        <v>4.7619047619047616E-2</v>
      </c>
      <c r="M13" s="21">
        <v>19</v>
      </c>
      <c r="N13" s="8">
        <f>M13/D13</f>
        <v>0.45238095238095238</v>
      </c>
      <c r="O13" s="9" t="s">
        <v>5</v>
      </c>
      <c r="P13" s="9" t="s">
        <v>5</v>
      </c>
      <c r="Q13"/>
      <c r="R13"/>
      <c r="S13" s="3"/>
      <c r="T13" s="3"/>
    </row>
    <row r="14" spans="2:21" s="5" customFormat="1" x14ac:dyDescent="0.25">
      <c r="B14" s="3"/>
      <c r="C14" s="33" t="s">
        <v>101</v>
      </c>
      <c r="D14" s="3"/>
      <c r="E14" s="4">
        <f>SUM(E8:E13)</f>
        <v>107</v>
      </c>
      <c r="F14" s="4"/>
      <c r="G14" s="4">
        <f>SUM(G8:G13)</f>
        <v>101</v>
      </c>
      <c r="H14" s="4"/>
      <c r="I14" s="4">
        <f>SUM(I8:I13)</f>
        <v>84</v>
      </c>
      <c r="J14" s="4"/>
      <c r="K14" s="4">
        <f>SUM(K8:K13)</f>
        <v>64</v>
      </c>
      <c r="L14" s="3"/>
      <c r="M14" s="4">
        <f>SUM(M8:M13)</f>
        <v>50</v>
      </c>
      <c r="N14" s="4"/>
      <c r="O14" s="5">
        <f>SUM(O8:O13)</f>
        <v>42</v>
      </c>
      <c r="P14"/>
      <c r="Q14"/>
      <c r="R14"/>
      <c r="S14" s="3"/>
      <c r="T14" s="3"/>
      <c r="U14"/>
    </row>
    <row r="15" spans="2:21" s="5" customFormat="1" x14ac:dyDescent="0.25">
      <c r="B15" s="3"/>
      <c r="C15"/>
      <c r="D15" s="3"/>
      <c r="E15" s="4"/>
      <c r="F15" s="4"/>
      <c r="G15" s="4"/>
      <c r="H15" s="4"/>
      <c r="I15" s="4"/>
      <c r="J15" s="4"/>
      <c r="K15" s="4"/>
      <c r="L15" s="3"/>
      <c r="M15" s="4"/>
      <c r="N15" s="4"/>
      <c r="P15"/>
      <c r="Q15"/>
      <c r="R15"/>
      <c r="S15" s="3"/>
      <c r="T15" s="3"/>
      <c r="U15"/>
    </row>
    <row r="16" spans="2:21" s="5" customFormat="1" x14ac:dyDescent="0.25">
      <c r="B16" s="3"/>
      <c r="C16" s="5" t="s">
        <v>96</v>
      </c>
      <c r="D16" s="3">
        <v>162</v>
      </c>
      <c r="E16" s="12">
        <f>162/224</f>
        <v>0.7232142857142857</v>
      </c>
      <c r="F16" s="4"/>
      <c r="G16" s="18" t="s">
        <v>100</v>
      </c>
      <c r="H16" s="4"/>
      <c r="I16" s="4"/>
      <c r="J16" s="4"/>
      <c r="K16" s="4"/>
      <c r="L16" s="3"/>
      <c r="M16" s="4"/>
      <c r="N16" s="4"/>
      <c r="P16"/>
      <c r="Q16"/>
      <c r="R16"/>
      <c r="S16" s="3"/>
      <c r="T16" s="3"/>
      <c r="U16"/>
    </row>
    <row r="17" spans="2:22" s="5" customFormat="1" x14ac:dyDescent="0.25">
      <c r="B17" s="3"/>
      <c r="C17" s="5" t="s">
        <v>97</v>
      </c>
      <c r="D17" s="3">
        <v>62</v>
      </c>
      <c r="E17" s="12">
        <f>62/224</f>
        <v>0.2767857142857143</v>
      </c>
      <c r="F17" s="4"/>
      <c r="G17" s="4"/>
      <c r="H17" s="4"/>
      <c r="I17" s="4"/>
      <c r="J17" s="4"/>
      <c r="K17" s="4"/>
      <c r="L17" s="3"/>
      <c r="M17" s="4"/>
      <c r="N17" s="4"/>
      <c r="P17"/>
      <c r="Q17"/>
      <c r="R17"/>
      <c r="S17" s="3"/>
      <c r="T17" s="3"/>
      <c r="U17"/>
    </row>
    <row r="18" spans="2:22" s="5" customFormat="1" x14ac:dyDescent="0.25">
      <c r="B18" s="3"/>
      <c r="D18" s="3"/>
      <c r="E18" s="12"/>
      <c r="F18" s="4"/>
      <c r="G18" s="4"/>
      <c r="H18" s="4"/>
      <c r="I18" s="4"/>
      <c r="J18" s="4"/>
      <c r="K18" s="4"/>
      <c r="L18" s="3"/>
      <c r="M18" s="4"/>
      <c r="N18" s="4"/>
      <c r="P18"/>
      <c r="Q18"/>
      <c r="R18"/>
      <c r="S18" s="3"/>
      <c r="T18" s="3"/>
      <c r="U18"/>
    </row>
    <row r="19" spans="2:22" s="5" customFormat="1" x14ac:dyDescent="0.25">
      <c r="B19" s="3"/>
      <c r="D19" s="3"/>
      <c r="E19" s="12"/>
      <c r="F19" s="4"/>
      <c r="G19" s="4"/>
      <c r="H19" s="4"/>
      <c r="I19" s="4"/>
      <c r="J19" s="4"/>
      <c r="K19" s="4"/>
      <c r="L19" s="3"/>
      <c r="M19" s="4"/>
      <c r="N19" s="4"/>
      <c r="P19"/>
      <c r="Q19"/>
      <c r="R19"/>
      <c r="S19" s="3"/>
      <c r="T19" s="3"/>
      <c r="U19"/>
    </row>
    <row r="20" spans="2:22" s="5" customFormat="1" ht="15.75" thickBot="1" x14ac:dyDescent="0.3">
      <c r="B20" s="4"/>
      <c r="D20" s="3"/>
      <c r="E20" s="6" t="s">
        <v>56</v>
      </c>
      <c r="F20" s="6" t="s">
        <v>56</v>
      </c>
      <c r="G20" s="6" t="s">
        <v>61</v>
      </c>
      <c r="H20" s="6" t="s">
        <v>61</v>
      </c>
      <c r="I20" s="6" t="s">
        <v>52</v>
      </c>
      <c r="J20" s="6" t="s">
        <v>52</v>
      </c>
      <c r="K20" s="6" t="s">
        <v>62</v>
      </c>
      <c r="L20" s="6" t="s">
        <v>62</v>
      </c>
      <c r="M20" s="4"/>
      <c r="N20" s="4"/>
      <c r="P20"/>
      <c r="Q20"/>
      <c r="R20"/>
      <c r="S20" s="3"/>
      <c r="T20" s="3"/>
      <c r="U20"/>
    </row>
    <row r="21" spans="2:22" s="5" customFormat="1" x14ac:dyDescent="0.25">
      <c r="B21" s="3">
        <v>1900</v>
      </c>
      <c r="C21" s="29" t="s">
        <v>55</v>
      </c>
      <c r="D21" s="4">
        <v>136</v>
      </c>
      <c r="E21" s="9" t="s">
        <v>5</v>
      </c>
      <c r="F21" s="9" t="s">
        <v>5</v>
      </c>
      <c r="G21" s="3">
        <v>91</v>
      </c>
      <c r="H21" s="16">
        <f>G21/D21</f>
        <v>0.66911764705882348</v>
      </c>
      <c r="I21" s="3">
        <v>39</v>
      </c>
      <c r="J21" s="12">
        <f>I21/D21</f>
        <v>0.28676470588235292</v>
      </c>
      <c r="K21" s="3">
        <v>6</v>
      </c>
      <c r="L21" s="12">
        <f>K21/D21</f>
        <v>4.4117647058823532E-2</v>
      </c>
      <c r="M21" s="4"/>
      <c r="N21" s="4"/>
      <c r="P21"/>
      <c r="Q21"/>
      <c r="R21"/>
      <c r="S21" s="3"/>
      <c r="T21" s="3"/>
      <c r="U21"/>
    </row>
    <row r="22" spans="2:22" s="5" customFormat="1" x14ac:dyDescent="0.25">
      <c r="B22" s="3">
        <v>1900</v>
      </c>
      <c r="C22" s="29" t="s">
        <v>60</v>
      </c>
      <c r="D22" s="4">
        <v>121</v>
      </c>
      <c r="E22" s="3">
        <v>91</v>
      </c>
      <c r="F22" s="16">
        <f>E22/D22</f>
        <v>0.75206611570247939</v>
      </c>
      <c r="G22" s="9" t="s">
        <v>5</v>
      </c>
      <c r="H22" s="9" t="s">
        <v>5</v>
      </c>
      <c r="I22" s="3">
        <v>12</v>
      </c>
      <c r="J22" s="8">
        <f>I22/D22</f>
        <v>9.9173553719008267E-2</v>
      </c>
      <c r="K22" s="3">
        <v>18</v>
      </c>
      <c r="L22" s="12">
        <f>K22/D22</f>
        <v>0.1487603305785124</v>
      </c>
      <c r="M22" s="4"/>
      <c r="N22" s="4"/>
      <c r="P22"/>
      <c r="Q22"/>
      <c r="R22"/>
      <c r="S22" s="3"/>
      <c r="T22" s="3"/>
      <c r="U22"/>
    </row>
    <row r="23" spans="2:22" s="5" customFormat="1" x14ac:dyDescent="0.25">
      <c r="B23" s="3">
        <v>1900</v>
      </c>
      <c r="C23" t="s">
        <v>53</v>
      </c>
      <c r="D23" s="4">
        <v>114</v>
      </c>
      <c r="E23" s="3">
        <v>39</v>
      </c>
      <c r="F23" s="12">
        <f>E23/D23</f>
        <v>0.34210526315789475</v>
      </c>
      <c r="G23" s="3">
        <v>12</v>
      </c>
      <c r="H23" s="8">
        <f>G23/D23</f>
        <v>0.10526315789473684</v>
      </c>
      <c r="I23" s="9" t="s">
        <v>5</v>
      </c>
      <c r="J23" s="9" t="s">
        <v>5</v>
      </c>
      <c r="K23" s="3">
        <v>63</v>
      </c>
      <c r="L23" s="12">
        <f>K23/D23</f>
        <v>0.55263157894736847</v>
      </c>
      <c r="M23" s="4"/>
      <c r="N23" s="4"/>
      <c r="P23"/>
      <c r="Q23"/>
      <c r="R23"/>
      <c r="S23" s="3"/>
      <c r="T23" s="3"/>
      <c r="U23"/>
    </row>
    <row r="24" spans="2:22" s="5" customFormat="1" x14ac:dyDescent="0.25">
      <c r="B24" s="3">
        <v>1900</v>
      </c>
      <c r="C24" s="30" t="s">
        <v>59</v>
      </c>
      <c r="D24" s="4">
        <v>88</v>
      </c>
      <c r="E24" s="3">
        <v>6</v>
      </c>
      <c r="F24" s="12">
        <f>E24/D24</f>
        <v>6.8181818181818177E-2</v>
      </c>
      <c r="G24" s="3">
        <v>18</v>
      </c>
      <c r="H24" s="12">
        <f>G24/D24</f>
        <v>0.20454545454545456</v>
      </c>
      <c r="I24" s="3">
        <v>63</v>
      </c>
      <c r="J24" s="12">
        <f>I24/D24</f>
        <v>0.71590909090909094</v>
      </c>
      <c r="K24" s="9" t="s">
        <v>5</v>
      </c>
      <c r="L24" s="9" t="s">
        <v>5</v>
      </c>
      <c r="M24" s="4"/>
      <c r="N24" s="4"/>
      <c r="P24"/>
      <c r="Q24"/>
      <c r="R24"/>
      <c r="S24" s="3"/>
      <c r="T24" s="3"/>
      <c r="U24"/>
    </row>
    <row r="25" spans="2:22" x14ac:dyDescent="0.25">
      <c r="C25" s="33" t="s">
        <v>102</v>
      </c>
      <c r="E25" s="4">
        <f>SUM(E21:E24)</f>
        <v>136</v>
      </c>
      <c r="F25" s="4"/>
      <c r="G25" s="4">
        <f>SUM(G21:G24)</f>
        <v>121</v>
      </c>
      <c r="H25" s="4"/>
      <c r="I25" s="4">
        <f>SUM(I21:I24)</f>
        <v>114</v>
      </c>
      <c r="J25" s="4"/>
      <c r="K25" s="4">
        <f>SUM(K21:K24)+1</f>
        <v>88</v>
      </c>
      <c r="N25" s="3"/>
      <c r="O25" s="17"/>
      <c r="P25" s="18"/>
      <c r="S25" s="3"/>
      <c r="T25" s="3"/>
    </row>
    <row r="26" spans="2:22" x14ac:dyDescent="0.25">
      <c r="C26" s="33"/>
      <c r="E26" s="4"/>
      <c r="F26" s="4"/>
      <c r="G26" s="4"/>
      <c r="H26" s="4"/>
      <c r="I26" s="4"/>
      <c r="J26" s="4"/>
      <c r="K26" s="4"/>
      <c r="N26" s="3"/>
      <c r="O26" s="17"/>
      <c r="P26" s="18"/>
      <c r="S26" s="3"/>
      <c r="T26" s="3"/>
    </row>
    <row r="27" spans="2:22" x14ac:dyDescent="0.25">
      <c r="C27" s="5" t="s">
        <v>96</v>
      </c>
      <c r="D27" s="3">
        <f>91+63</f>
        <v>154</v>
      </c>
      <c r="E27" s="12">
        <f>154/229</f>
        <v>0.67248908296943233</v>
      </c>
      <c r="F27" s="4"/>
      <c r="G27" s="18" t="s">
        <v>100</v>
      </c>
      <c r="H27" s="4"/>
      <c r="I27" s="4"/>
      <c r="J27" s="4"/>
      <c r="K27" s="4"/>
      <c r="N27" s="3"/>
      <c r="O27" s="17"/>
      <c r="P27" s="18"/>
      <c r="S27" s="3"/>
      <c r="T27" s="3"/>
    </row>
    <row r="28" spans="2:22" x14ac:dyDescent="0.25">
      <c r="C28" s="5" t="s">
        <v>97</v>
      </c>
      <c r="D28" s="3">
        <f>39+6+15+15</f>
        <v>75</v>
      </c>
      <c r="E28" s="12">
        <f>75/229</f>
        <v>0.32751091703056767</v>
      </c>
      <c r="F28" s="4"/>
      <c r="G28" s="4"/>
      <c r="H28" s="4"/>
      <c r="I28" s="4"/>
      <c r="J28" s="4"/>
      <c r="K28" s="4"/>
      <c r="N28" s="3"/>
      <c r="O28" s="17"/>
      <c r="P28" s="18"/>
      <c r="S28" s="3"/>
      <c r="T28" s="3"/>
    </row>
    <row r="29" spans="2:22" x14ac:dyDescent="0.25">
      <c r="C29" s="5"/>
      <c r="E29" s="12"/>
      <c r="F29" s="4"/>
      <c r="G29" s="4"/>
      <c r="H29" s="4"/>
      <c r="I29" s="4"/>
      <c r="J29" s="4"/>
      <c r="K29" s="4"/>
      <c r="N29" s="3"/>
      <c r="O29" s="17"/>
      <c r="P29" s="18"/>
      <c r="S29" s="3"/>
      <c r="T29" s="3"/>
    </row>
    <row r="30" spans="2:22" x14ac:dyDescent="0.25">
      <c r="S30" s="3"/>
      <c r="T30" s="3"/>
    </row>
    <row r="31" spans="2:22" s="5" customFormat="1" ht="15.75" thickBot="1" x14ac:dyDescent="0.3">
      <c r="B31" s="4"/>
      <c r="D31" s="4"/>
      <c r="E31" s="6" t="s">
        <v>61</v>
      </c>
      <c r="F31" s="6" t="s">
        <v>61</v>
      </c>
      <c r="G31" s="6" t="s">
        <v>56</v>
      </c>
      <c r="H31" s="6" t="s">
        <v>56</v>
      </c>
      <c r="I31" s="6" t="s">
        <v>52</v>
      </c>
      <c r="J31" s="6" t="s">
        <v>52</v>
      </c>
      <c r="K31" s="6" t="s">
        <v>25</v>
      </c>
      <c r="L31" s="6" t="s">
        <v>25</v>
      </c>
      <c r="M31" s="4"/>
      <c r="N31" s="4"/>
      <c r="P31"/>
      <c r="Q31"/>
      <c r="R31"/>
      <c r="S31" s="3"/>
      <c r="T31" s="3"/>
      <c r="V31" s="3"/>
    </row>
    <row r="32" spans="2:22" s="5" customFormat="1" x14ac:dyDescent="0.25">
      <c r="B32" s="3">
        <v>1902</v>
      </c>
      <c r="C32" s="29" t="s">
        <v>60</v>
      </c>
      <c r="D32" s="4">
        <v>215</v>
      </c>
      <c r="E32" s="9" t="s">
        <v>5</v>
      </c>
      <c r="F32" s="9" t="s">
        <v>5</v>
      </c>
      <c r="G32" s="3">
        <v>151</v>
      </c>
      <c r="H32" s="16">
        <f>G32/D32</f>
        <v>0.70232558139534884</v>
      </c>
      <c r="I32" s="3">
        <v>56</v>
      </c>
      <c r="J32" s="8">
        <f>I32/D32</f>
        <v>0.26046511627906976</v>
      </c>
      <c r="K32" s="3">
        <v>8</v>
      </c>
      <c r="L32" s="8">
        <f>K32/D32</f>
        <v>3.7209302325581395E-2</v>
      </c>
      <c r="M32" s="3"/>
      <c r="N32" s="14"/>
      <c r="P32"/>
      <c r="Q32"/>
      <c r="V32" s="3"/>
    </row>
    <row r="33" spans="2:22" s="5" customFormat="1" x14ac:dyDescent="0.25">
      <c r="B33" s="3">
        <v>1902</v>
      </c>
      <c r="C33" s="29" t="s">
        <v>55</v>
      </c>
      <c r="D33" s="4">
        <v>176</v>
      </c>
      <c r="E33" s="3">
        <v>151</v>
      </c>
      <c r="F33" s="16">
        <f>E33/D33</f>
        <v>0.85795454545454541</v>
      </c>
      <c r="G33" s="9" t="s">
        <v>5</v>
      </c>
      <c r="H33" s="9" t="s">
        <v>5</v>
      </c>
      <c r="I33" s="3">
        <v>15</v>
      </c>
      <c r="J33" s="8">
        <f>I33/D33</f>
        <v>8.5227272727272721E-2</v>
      </c>
      <c r="K33" s="3">
        <v>9</v>
      </c>
      <c r="L33" s="8">
        <f>K33/D33</f>
        <v>5.113636363636364E-2</v>
      </c>
      <c r="M33" s="3"/>
      <c r="N33" s="17"/>
      <c r="Q33"/>
      <c r="T33" s="3"/>
      <c r="V33" s="3"/>
    </row>
    <row r="34" spans="2:22" s="5" customFormat="1" x14ac:dyDescent="0.25">
      <c r="B34" s="3">
        <v>1902</v>
      </c>
      <c r="C34" t="s">
        <v>53</v>
      </c>
      <c r="D34" s="4">
        <v>122</v>
      </c>
      <c r="E34" s="3">
        <v>56</v>
      </c>
      <c r="F34" s="8">
        <f>E34/D34</f>
        <v>0.45901639344262296</v>
      </c>
      <c r="G34" s="3">
        <v>15</v>
      </c>
      <c r="H34" s="8">
        <f>G34/D34</f>
        <v>0.12295081967213115</v>
      </c>
      <c r="I34" s="9" t="s">
        <v>5</v>
      </c>
      <c r="J34" s="9" t="s">
        <v>5</v>
      </c>
      <c r="K34" s="3">
        <v>51</v>
      </c>
      <c r="L34" s="12">
        <f>K34/D34</f>
        <v>0.41803278688524592</v>
      </c>
      <c r="M34" s="3"/>
      <c r="N34" s="14"/>
      <c r="P34"/>
      <c r="Q34"/>
      <c r="R34"/>
      <c r="S34" s="3"/>
      <c r="V34" s="3"/>
    </row>
    <row r="35" spans="2:22" s="5" customFormat="1" x14ac:dyDescent="0.25">
      <c r="B35" s="3">
        <v>1902</v>
      </c>
      <c r="C35" s="28" t="s">
        <v>29</v>
      </c>
      <c r="D35" s="4">
        <v>68</v>
      </c>
      <c r="E35" s="3">
        <v>8</v>
      </c>
      <c r="F35" s="8">
        <f>E35/D35</f>
        <v>0.11764705882352941</v>
      </c>
      <c r="G35" s="3">
        <v>9</v>
      </c>
      <c r="H35" s="8">
        <f>G35/D35</f>
        <v>0.13235294117647059</v>
      </c>
      <c r="I35" s="3">
        <v>51</v>
      </c>
      <c r="J35" s="12">
        <f>I35/D35</f>
        <v>0.75</v>
      </c>
      <c r="K35" s="9" t="s">
        <v>5</v>
      </c>
      <c r="L35" s="9" t="s">
        <v>5</v>
      </c>
      <c r="M35" s="3"/>
      <c r="N35" s="18"/>
      <c r="P35"/>
      <c r="Q35"/>
      <c r="R35"/>
      <c r="S35" s="3"/>
      <c r="T35" s="3"/>
      <c r="V35" s="3"/>
    </row>
    <row r="36" spans="2:22" s="5" customFormat="1" x14ac:dyDescent="0.25">
      <c r="B36" s="3"/>
      <c r="C36"/>
      <c r="D36" s="3"/>
      <c r="E36" s="4">
        <f>SUM(E32:E35)</f>
        <v>215</v>
      </c>
      <c r="F36" s="4"/>
      <c r="G36" s="4">
        <f>SUM(G32:G35)+1</f>
        <v>176</v>
      </c>
      <c r="H36" s="4"/>
      <c r="I36" s="4">
        <f>SUM(I32:I35)</f>
        <v>122</v>
      </c>
      <c r="J36" s="4"/>
      <c r="K36" s="4">
        <f>SUM(K32:K35)</f>
        <v>68</v>
      </c>
      <c r="L36" s="3"/>
      <c r="M36" s="4"/>
      <c r="N36"/>
      <c r="P36"/>
      <c r="Q36"/>
      <c r="R36"/>
      <c r="S36" s="3"/>
      <c r="T36" s="3"/>
      <c r="V36" s="3"/>
    </row>
    <row r="37" spans="2:22" s="5" customFormat="1" x14ac:dyDescent="0.25">
      <c r="B37" s="3"/>
      <c r="C37"/>
      <c r="D37" s="3"/>
      <c r="E37" s="4"/>
      <c r="F37" s="4"/>
      <c r="G37" s="4"/>
      <c r="H37" s="4"/>
      <c r="I37" s="4"/>
      <c r="J37" s="4"/>
      <c r="K37" s="4"/>
      <c r="L37" s="3"/>
      <c r="M37" s="4"/>
      <c r="N37"/>
      <c r="P37"/>
      <c r="Q37"/>
      <c r="R37"/>
      <c r="S37" s="3"/>
      <c r="T37" s="3"/>
      <c r="V37" s="3"/>
    </row>
    <row r="38" spans="2:22" s="5" customFormat="1" x14ac:dyDescent="0.25">
      <c r="B38" s="3"/>
      <c r="C38" s="5" t="s">
        <v>96</v>
      </c>
      <c r="D38" s="3">
        <f>151</f>
        <v>151</v>
      </c>
      <c r="E38" s="12">
        <f>151/290</f>
        <v>0.52068965517241383</v>
      </c>
      <c r="F38" s="4"/>
      <c r="G38" s="4"/>
      <c r="H38" s="4"/>
      <c r="I38" s="4"/>
      <c r="J38" s="4"/>
      <c r="K38" s="4"/>
      <c r="L38" s="3"/>
      <c r="M38" s="4"/>
      <c r="N38"/>
      <c r="P38"/>
      <c r="Q38"/>
      <c r="R38"/>
      <c r="S38" s="3"/>
      <c r="T38" s="3"/>
      <c r="V38" s="3"/>
    </row>
    <row r="39" spans="2:22" s="5" customFormat="1" x14ac:dyDescent="0.25">
      <c r="B39" s="3"/>
      <c r="C39" s="5" t="s">
        <v>97</v>
      </c>
      <c r="D39" s="3">
        <f>8+9+51+56+15</f>
        <v>139</v>
      </c>
      <c r="E39" s="12">
        <f>139/290</f>
        <v>0.47931034482758622</v>
      </c>
      <c r="F39" s="4"/>
      <c r="G39" s="4"/>
      <c r="H39" s="4"/>
      <c r="I39" s="4"/>
      <c r="J39" s="4"/>
      <c r="K39" s="4"/>
      <c r="L39" s="3"/>
      <c r="M39" s="4"/>
      <c r="N39"/>
      <c r="P39"/>
      <c r="Q39"/>
      <c r="R39"/>
      <c r="S39" s="3"/>
      <c r="T39" s="3"/>
      <c r="V39" s="3"/>
    </row>
    <row r="40" spans="2:22" x14ac:dyDescent="0.25">
      <c r="N40" s="3"/>
      <c r="O40" s="17"/>
      <c r="S40" s="3"/>
      <c r="T40" s="3"/>
      <c r="U40" s="3"/>
      <c r="V40" s="3"/>
    </row>
    <row r="41" spans="2:22" x14ac:dyDescent="0.25">
      <c r="N41" s="3"/>
      <c r="P41" s="20"/>
      <c r="Q41" s="18"/>
      <c r="S41" s="3"/>
      <c r="T41" s="3"/>
      <c r="V41" s="3"/>
    </row>
    <row r="42" spans="2:22" ht="15.75" thickBot="1" x14ac:dyDescent="0.3">
      <c r="B42" s="4"/>
      <c r="C42" s="5"/>
      <c r="D42" s="4"/>
      <c r="E42" s="6" t="s">
        <v>61</v>
      </c>
      <c r="F42" s="6" t="s">
        <v>61</v>
      </c>
      <c r="G42" s="6" t="s">
        <v>65</v>
      </c>
      <c r="H42" s="6" t="s">
        <v>65</v>
      </c>
      <c r="I42" s="6" t="s">
        <v>25</v>
      </c>
      <c r="J42" s="6" t="s">
        <v>25</v>
      </c>
      <c r="K42" s="6" t="s">
        <v>68</v>
      </c>
      <c r="L42" s="6" t="s">
        <v>68</v>
      </c>
      <c r="M42" s="4"/>
      <c r="N42" s="4"/>
      <c r="S42" s="3"/>
      <c r="T42" s="3"/>
      <c r="V42" s="3"/>
    </row>
    <row r="43" spans="2:22" x14ac:dyDescent="0.25">
      <c r="B43" s="3">
        <v>1903</v>
      </c>
      <c r="C43" s="29" t="s">
        <v>60</v>
      </c>
      <c r="D43" s="4">
        <v>266</v>
      </c>
      <c r="E43" s="9" t="s">
        <v>5</v>
      </c>
      <c r="F43" s="9" t="s">
        <v>5</v>
      </c>
      <c r="G43" s="3">
        <v>225</v>
      </c>
      <c r="H43" s="16">
        <f>G43/D43</f>
        <v>0.84586466165413532</v>
      </c>
      <c r="I43" s="3">
        <v>38</v>
      </c>
      <c r="J43" s="8">
        <f>I43/D43</f>
        <v>0.14285714285714285</v>
      </c>
      <c r="K43" s="3">
        <v>3</v>
      </c>
      <c r="L43" s="8">
        <f>K43/D43</f>
        <v>1.1278195488721804E-2</v>
      </c>
      <c r="M43" s="3"/>
      <c r="N43" s="18"/>
      <c r="P43" s="3"/>
    </row>
    <row r="44" spans="2:22" x14ac:dyDescent="0.25">
      <c r="B44" s="3">
        <v>1903</v>
      </c>
      <c r="C44" s="29" t="s">
        <v>66</v>
      </c>
      <c r="D44" s="4">
        <v>231</v>
      </c>
      <c r="E44" s="3">
        <v>225</v>
      </c>
      <c r="F44" s="16">
        <f>E44/D44</f>
        <v>0.97402597402597402</v>
      </c>
      <c r="G44" s="9" t="s">
        <v>5</v>
      </c>
      <c r="H44" s="9" t="s">
        <v>5</v>
      </c>
      <c r="I44" s="3">
        <v>2</v>
      </c>
      <c r="J44" s="8">
        <f>I44/D44</f>
        <v>8.658008658008658E-3</v>
      </c>
      <c r="K44" s="3">
        <v>3</v>
      </c>
      <c r="L44" s="8">
        <f>K44/D44</f>
        <v>1.2987012987012988E-2</v>
      </c>
      <c r="M44" s="3"/>
      <c r="N44" s="17"/>
      <c r="O44" s="5"/>
      <c r="P44" s="5"/>
      <c r="T44" s="3"/>
      <c r="V44" s="3"/>
    </row>
    <row r="45" spans="2:22" x14ac:dyDescent="0.25">
      <c r="B45" s="3">
        <v>1903</v>
      </c>
      <c r="C45" s="28" t="s">
        <v>29</v>
      </c>
      <c r="D45" s="4">
        <v>89</v>
      </c>
      <c r="E45" s="3">
        <v>38</v>
      </c>
      <c r="F45" s="8">
        <f>E45/D45</f>
        <v>0.42696629213483145</v>
      </c>
      <c r="G45" s="3">
        <v>2</v>
      </c>
      <c r="H45" s="8">
        <f>G45/D45</f>
        <v>2.247191011235955E-2</v>
      </c>
      <c r="I45" s="9" t="s">
        <v>5</v>
      </c>
      <c r="J45" s="9" t="s">
        <v>5</v>
      </c>
      <c r="K45" s="3">
        <v>49</v>
      </c>
      <c r="L45" s="15">
        <f>K45/D45</f>
        <v>0.550561797752809</v>
      </c>
      <c r="M45" s="3"/>
      <c r="N45" s="14"/>
      <c r="S45" s="3"/>
      <c r="T45" s="3"/>
      <c r="V45" s="3"/>
    </row>
    <row r="46" spans="2:22" x14ac:dyDescent="0.25">
      <c r="B46" s="3">
        <v>1903</v>
      </c>
      <c r="C46" s="28" t="s">
        <v>67</v>
      </c>
      <c r="D46" s="4">
        <v>55</v>
      </c>
      <c r="E46" s="3">
        <v>3</v>
      </c>
      <c r="F46" s="8">
        <f>E46/D46</f>
        <v>5.4545454545454543E-2</v>
      </c>
      <c r="G46" s="3">
        <v>3</v>
      </c>
      <c r="H46" s="8">
        <f>G46/D46</f>
        <v>5.4545454545454543E-2</v>
      </c>
      <c r="I46" s="3">
        <v>49</v>
      </c>
      <c r="J46" s="15">
        <f>I46/D46</f>
        <v>0.89090909090909087</v>
      </c>
      <c r="K46" s="9" t="s">
        <v>5</v>
      </c>
      <c r="L46" s="9" t="s">
        <v>5</v>
      </c>
      <c r="M46" s="3"/>
      <c r="N46" s="14"/>
      <c r="S46" s="3"/>
      <c r="T46" s="3"/>
      <c r="V46" s="3"/>
    </row>
    <row r="47" spans="2:22" x14ac:dyDescent="0.25">
      <c r="E47" s="4">
        <f>SUM(E43:E46)</f>
        <v>266</v>
      </c>
      <c r="F47" s="4"/>
      <c r="G47" s="4">
        <f>SUM(G43:G46)+1</f>
        <v>231</v>
      </c>
      <c r="H47" s="4"/>
      <c r="I47" s="4">
        <f>SUM(I43:I46)</f>
        <v>89</v>
      </c>
      <c r="J47" s="4"/>
      <c r="K47" s="4">
        <f>SUM(K43:K46)</f>
        <v>55</v>
      </c>
      <c r="M47" s="4"/>
      <c r="S47" s="3"/>
      <c r="T47" s="3"/>
      <c r="V47" s="3"/>
    </row>
    <row r="48" spans="2:22" x14ac:dyDescent="0.25">
      <c r="N48" s="17"/>
      <c r="O48" s="18"/>
      <c r="S48" s="3"/>
      <c r="T48" s="3"/>
      <c r="V48" s="3"/>
    </row>
    <row r="49" spans="3:22" x14ac:dyDescent="0.25">
      <c r="C49" s="5" t="s">
        <v>96</v>
      </c>
      <c r="D49" s="3">
        <f>225+49</f>
        <v>274</v>
      </c>
      <c r="E49" s="8">
        <f>274/323</f>
        <v>0.84829721362229105</v>
      </c>
      <c r="N49" s="3"/>
      <c r="R49" s="3"/>
      <c r="S49" s="3"/>
      <c r="T49" s="3"/>
      <c r="V49" s="3"/>
    </row>
    <row r="50" spans="3:22" x14ac:dyDescent="0.25">
      <c r="C50" s="5" t="s">
        <v>97</v>
      </c>
      <c r="D50" s="3">
        <f>38+3+2+3</f>
        <v>46</v>
      </c>
      <c r="E50" s="8">
        <f>46/323</f>
        <v>0.14241486068111456</v>
      </c>
      <c r="N50" s="3"/>
      <c r="R50" s="3"/>
      <c r="S50" s="3"/>
      <c r="T50" s="3"/>
      <c r="V50" s="3"/>
    </row>
    <row r="51" spans="3:22" x14ac:dyDescent="0.25">
      <c r="N51" s="3"/>
      <c r="R51" s="3"/>
      <c r="S51" s="3"/>
      <c r="T51" s="3"/>
      <c r="V51" s="3"/>
    </row>
    <row r="52" spans="3:22" x14ac:dyDescent="0.25">
      <c r="N52" s="3"/>
      <c r="R52" s="3"/>
      <c r="S52" s="3"/>
      <c r="T52" s="3"/>
      <c r="V52" s="3"/>
    </row>
    <row r="53" spans="3:22" x14ac:dyDescent="0.25">
      <c r="N53" s="3"/>
      <c r="R53" s="3"/>
      <c r="S53" s="3"/>
      <c r="T53" s="3"/>
      <c r="V53" s="3"/>
    </row>
    <row r="54" spans="3:22" x14ac:dyDescent="0.25">
      <c r="N54" s="3"/>
      <c r="R54" s="3"/>
      <c r="S54" s="3"/>
      <c r="T54" s="3"/>
      <c r="V54" s="3"/>
    </row>
    <row r="55" spans="3:22" x14ac:dyDescent="0.25">
      <c r="N55" s="3"/>
      <c r="R55" s="3"/>
      <c r="S55" s="3"/>
      <c r="T55" s="3"/>
      <c r="V55" s="3"/>
    </row>
    <row r="56" spans="3:22" x14ac:dyDescent="0.25">
      <c r="N56" s="3"/>
      <c r="R56" s="3"/>
      <c r="S56" s="3"/>
      <c r="T56" s="3"/>
      <c r="V56" s="3"/>
    </row>
    <row r="57" spans="3:22" x14ac:dyDescent="0.25">
      <c r="N57" s="3"/>
      <c r="R57" s="3"/>
      <c r="S57" s="3"/>
      <c r="T57" s="3"/>
      <c r="V57" s="3"/>
    </row>
    <row r="58" spans="3:22" x14ac:dyDescent="0.25">
      <c r="N58" s="3"/>
      <c r="R58" s="3"/>
      <c r="S58" s="3"/>
      <c r="T58" s="3"/>
      <c r="V58" s="3"/>
    </row>
    <row r="59" spans="3:22" x14ac:dyDescent="0.25">
      <c r="N59" s="3"/>
      <c r="R59" s="3"/>
      <c r="S59" s="3"/>
      <c r="T59" s="3"/>
      <c r="V59" s="3"/>
    </row>
    <row r="60" spans="3:22" x14ac:dyDescent="0.25">
      <c r="N60" s="3"/>
      <c r="R60" s="3"/>
      <c r="S60" s="3"/>
      <c r="T60" s="3"/>
      <c r="V60" s="3"/>
    </row>
    <row r="61" spans="3:22" x14ac:dyDescent="0.25">
      <c r="N61" s="3"/>
      <c r="R61" s="3"/>
      <c r="S61" s="3"/>
      <c r="T61" s="3"/>
      <c r="V61" s="3"/>
    </row>
    <row r="62" spans="3:22" x14ac:dyDescent="0.25">
      <c r="N62" s="3"/>
      <c r="R62" s="3"/>
      <c r="S62" s="3"/>
      <c r="T62" s="3"/>
      <c r="V62" s="3"/>
    </row>
    <row r="63" spans="3:22" x14ac:dyDescent="0.25">
      <c r="N63" s="3"/>
      <c r="R63" s="3"/>
      <c r="S63" s="3"/>
      <c r="T63" s="3"/>
      <c r="V63" s="3"/>
    </row>
    <row r="64" spans="3:22" x14ac:dyDescent="0.25">
      <c r="N64" s="3"/>
      <c r="R64" s="3"/>
      <c r="S64" s="3"/>
      <c r="T64" s="3"/>
      <c r="V64" s="3"/>
    </row>
    <row r="65" spans="14:22" x14ac:dyDescent="0.25">
      <c r="N65" s="3"/>
      <c r="R65" s="3"/>
      <c r="S65" s="3"/>
      <c r="T65" s="3"/>
      <c r="V65" s="3"/>
    </row>
    <row r="66" spans="14:22" x14ac:dyDescent="0.25">
      <c r="N66" s="3"/>
      <c r="R66" s="3"/>
      <c r="S66" s="3"/>
      <c r="T66" s="3"/>
      <c r="V66" s="3"/>
    </row>
    <row r="67" spans="14:22" x14ac:dyDescent="0.25">
      <c r="N67" s="3"/>
      <c r="R67" s="3"/>
      <c r="S67" s="3"/>
      <c r="T67" s="3"/>
      <c r="V67" s="3"/>
    </row>
    <row r="68" spans="14:22" x14ac:dyDescent="0.25">
      <c r="N68" s="3"/>
      <c r="R68" s="3"/>
      <c r="S68" s="3"/>
      <c r="T68" s="3"/>
      <c r="V68" s="3"/>
    </row>
    <row r="69" spans="14:22" x14ac:dyDescent="0.25">
      <c r="N69" s="3"/>
      <c r="R69" s="3"/>
      <c r="S69" s="3"/>
      <c r="T69" s="3"/>
      <c r="V69" s="3"/>
    </row>
    <row r="70" spans="14:22" x14ac:dyDescent="0.25">
      <c r="N70" s="3"/>
      <c r="R70" s="3"/>
      <c r="S70" s="3"/>
      <c r="T70" s="3"/>
      <c r="V70" s="3"/>
    </row>
    <row r="71" spans="14:22" x14ac:dyDescent="0.25">
      <c r="N71" s="3"/>
      <c r="R71" s="3"/>
      <c r="S71" s="3"/>
      <c r="T71" s="3"/>
      <c r="V71" s="3"/>
    </row>
    <row r="72" spans="14:22" x14ac:dyDescent="0.25">
      <c r="N72" s="3"/>
      <c r="R72" s="3"/>
      <c r="S72" s="3"/>
      <c r="T72" s="3"/>
      <c r="V72" s="3"/>
    </row>
    <row r="73" spans="14:22" x14ac:dyDescent="0.25">
      <c r="N73" s="3"/>
      <c r="R73" s="3"/>
      <c r="S73" s="3"/>
      <c r="T73" s="3"/>
      <c r="V73" s="3"/>
    </row>
    <row r="74" spans="14:22" x14ac:dyDescent="0.25">
      <c r="N74" s="3"/>
      <c r="R74" s="3"/>
      <c r="S74" s="3"/>
      <c r="T74" s="3"/>
      <c r="V74" s="3"/>
    </row>
    <row r="75" spans="14:22" x14ac:dyDescent="0.25">
      <c r="N75" s="3"/>
      <c r="R75" s="3"/>
      <c r="S75" s="3"/>
      <c r="T75" s="3"/>
      <c r="V75" s="3"/>
    </row>
    <row r="76" spans="14:22" x14ac:dyDescent="0.25">
      <c r="N76" s="3"/>
      <c r="R76" s="3"/>
      <c r="S76" s="3"/>
      <c r="T76" s="3"/>
      <c r="V76" s="3"/>
    </row>
    <row r="77" spans="14:22" x14ac:dyDescent="0.25">
      <c r="N77" s="3"/>
      <c r="R77" s="3"/>
      <c r="S77" s="3"/>
      <c r="T77" s="3"/>
      <c r="V77" s="3"/>
    </row>
    <row r="78" spans="14:22" x14ac:dyDescent="0.25">
      <c r="N78" s="3"/>
      <c r="R78" s="3"/>
      <c r="S78" s="3"/>
      <c r="T78" s="3"/>
      <c r="V78" s="3"/>
    </row>
    <row r="79" spans="14:22" x14ac:dyDescent="0.25">
      <c r="N79" s="3"/>
      <c r="R79" s="3"/>
      <c r="S79" s="3"/>
      <c r="T79" s="3"/>
      <c r="V79" s="3"/>
    </row>
    <row r="80" spans="14:22" x14ac:dyDescent="0.25">
      <c r="N80" s="3"/>
      <c r="R80" s="3"/>
      <c r="S80" s="3"/>
      <c r="T80" s="3"/>
      <c r="V80" s="3"/>
    </row>
    <row r="81" spans="14:22" x14ac:dyDescent="0.25">
      <c r="N81" s="3"/>
      <c r="R81" s="3"/>
      <c r="S81" s="3"/>
      <c r="T81" s="3"/>
      <c r="V81" s="3"/>
    </row>
    <row r="82" spans="14:22" x14ac:dyDescent="0.25">
      <c r="N82" s="3"/>
      <c r="R82" s="3"/>
      <c r="S82" s="3"/>
      <c r="T82" s="3"/>
      <c r="V82" s="3"/>
    </row>
    <row r="83" spans="14:22" x14ac:dyDescent="0.25">
      <c r="N83" s="3"/>
      <c r="R83" s="3"/>
      <c r="S83" s="3"/>
      <c r="T83" s="3"/>
      <c r="V83" s="3"/>
    </row>
    <row r="84" spans="14:22" x14ac:dyDescent="0.25">
      <c r="N84" s="3"/>
      <c r="R84" s="3"/>
      <c r="S84" s="3"/>
      <c r="T84" s="3"/>
      <c r="V84" s="3"/>
    </row>
    <row r="85" spans="14:22" x14ac:dyDescent="0.25">
      <c r="N85" s="3"/>
      <c r="R85" s="3"/>
      <c r="S85" s="3"/>
      <c r="T85" s="3"/>
      <c r="V85" s="3"/>
    </row>
    <row r="86" spans="14:22" x14ac:dyDescent="0.25">
      <c r="N86" s="3"/>
      <c r="R86" s="3"/>
      <c r="S86" s="3"/>
      <c r="T86" s="3"/>
      <c r="V86" s="3"/>
    </row>
    <row r="87" spans="14:22" x14ac:dyDescent="0.25">
      <c r="N87" s="3"/>
      <c r="R87" s="3"/>
      <c r="S87" s="3"/>
      <c r="T87" s="3"/>
      <c r="V87" s="3"/>
    </row>
    <row r="88" spans="14:22" x14ac:dyDescent="0.25">
      <c r="N88" s="3"/>
      <c r="R88" s="3"/>
      <c r="S88" s="3"/>
      <c r="T88" s="3"/>
      <c r="V88" s="3"/>
    </row>
    <row r="89" spans="14:22" x14ac:dyDescent="0.25">
      <c r="N89" s="3"/>
      <c r="R89" s="3"/>
      <c r="S89" s="3"/>
      <c r="T89" s="3"/>
      <c r="V89" s="3"/>
    </row>
    <row r="90" spans="14:22" x14ac:dyDescent="0.25">
      <c r="N90" s="3"/>
      <c r="R90" s="3"/>
      <c r="S90" s="3"/>
      <c r="T90" s="3"/>
      <c r="V90" s="3"/>
    </row>
    <row r="91" spans="14:22" x14ac:dyDescent="0.25">
      <c r="N91" s="3"/>
      <c r="R91" s="3"/>
      <c r="S91" s="3"/>
      <c r="T91" s="3"/>
      <c r="V91" s="3"/>
    </row>
    <row r="92" spans="14:22" x14ac:dyDescent="0.25">
      <c r="N92" s="3"/>
      <c r="R92" s="3"/>
      <c r="S92" s="3"/>
      <c r="T92" s="3"/>
      <c r="V92" s="3"/>
    </row>
    <row r="93" spans="14:22" x14ac:dyDescent="0.25">
      <c r="N93" s="3"/>
      <c r="R93" s="3"/>
      <c r="S93" s="3"/>
      <c r="T93" s="3"/>
      <c r="V93" s="3"/>
    </row>
    <row r="94" spans="14:22" x14ac:dyDescent="0.25">
      <c r="N94" s="3"/>
      <c r="R94" s="3"/>
      <c r="S94" s="3"/>
      <c r="T94" s="3"/>
      <c r="V94" s="3"/>
    </row>
    <row r="95" spans="14:22" x14ac:dyDescent="0.25">
      <c r="N95" s="3"/>
      <c r="R95" s="3"/>
      <c r="S95" s="3"/>
      <c r="T95" s="3"/>
      <c r="V95" s="3"/>
    </row>
    <row r="96" spans="14:22" x14ac:dyDescent="0.25">
      <c r="N96" s="3"/>
      <c r="R96" s="3"/>
      <c r="S96" s="3"/>
      <c r="T96" s="3"/>
      <c r="V96" s="3"/>
    </row>
    <row r="97" spans="14:22" x14ac:dyDescent="0.25">
      <c r="N97" s="3"/>
      <c r="R97" s="3"/>
      <c r="S97" s="3"/>
      <c r="T97" s="3"/>
      <c r="V97" s="3"/>
    </row>
    <row r="98" spans="14:22" x14ac:dyDescent="0.25">
      <c r="N98" s="3"/>
      <c r="R98" s="3"/>
      <c r="S98" s="3"/>
      <c r="T98" s="3"/>
      <c r="V98" s="3"/>
    </row>
    <row r="99" spans="14:22" x14ac:dyDescent="0.25">
      <c r="N99" s="3"/>
      <c r="R99" s="3"/>
      <c r="S99" s="3"/>
      <c r="T99" s="3"/>
      <c r="V99" s="3"/>
    </row>
    <row r="100" spans="14:22" x14ac:dyDescent="0.25">
      <c r="N100" s="3"/>
      <c r="R100" s="3"/>
      <c r="S100" s="3"/>
      <c r="T100" s="3"/>
      <c r="V100" s="3"/>
    </row>
    <row r="101" spans="14:22" x14ac:dyDescent="0.25">
      <c r="N101" s="3"/>
      <c r="R101" s="3"/>
      <c r="S101" s="3"/>
      <c r="T101" s="3"/>
      <c r="V101" s="3"/>
    </row>
    <row r="102" spans="14:22" x14ac:dyDescent="0.25">
      <c r="N102" s="3"/>
      <c r="R102" s="3"/>
      <c r="S102" s="3"/>
      <c r="T102" s="3"/>
      <c r="V102" s="3"/>
    </row>
    <row r="103" spans="14:22" x14ac:dyDescent="0.25">
      <c r="N103" s="3"/>
      <c r="R103" s="3"/>
      <c r="S103" s="3"/>
      <c r="T103" s="3"/>
      <c r="V103" s="3"/>
    </row>
    <row r="104" spans="14:22" x14ac:dyDescent="0.25">
      <c r="N104" s="3"/>
      <c r="R104" s="3"/>
      <c r="S104" s="3"/>
      <c r="T104" s="3"/>
      <c r="V104" s="3"/>
    </row>
    <row r="105" spans="14:22" x14ac:dyDescent="0.25">
      <c r="N105" s="3"/>
      <c r="R105" s="3"/>
      <c r="S105" s="3"/>
      <c r="T105" s="3"/>
      <c r="V105" s="3"/>
    </row>
    <row r="106" spans="14:22" x14ac:dyDescent="0.25">
      <c r="N106" s="3"/>
      <c r="R106" s="3"/>
      <c r="S106" s="3"/>
      <c r="T106" s="3"/>
      <c r="V106" s="3"/>
    </row>
    <row r="107" spans="14:22" x14ac:dyDescent="0.25">
      <c r="N107" s="3"/>
      <c r="R107" s="3"/>
      <c r="S107" s="3"/>
      <c r="T107" s="3"/>
      <c r="V107" s="3"/>
    </row>
    <row r="108" spans="14:22" x14ac:dyDescent="0.25">
      <c r="N108" s="3"/>
      <c r="R108" s="3"/>
      <c r="S108" s="3"/>
      <c r="T108" s="3"/>
      <c r="V108" s="3"/>
    </row>
    <row r="109" spans="14:22" x14ac:dyDescent="0.25">
      <c r="N109" s="3"/>
      <c r="R109" s="3"/>
      <c r="S109" s="3"/>
      <c r="T109" s="3"/>
      <c r="V109" s="3"/>
    </row>
    <row r="110" spans="14:22" x14ac:dyDescent="0.25">
      <c r="N110" s="3"/>
      <c r="R110" s="3"/>
      <c r="S110" s="3"/>
      <c r="T110" s="3"/>
      <c r="V110" s="3"/>
    </row>
    <row r="111" spans="14:22" x14ac:dyDescent="0.25">
      <c r="N111" s="3"/>
      <c r="R111" s="3"/>
      <c r="S111" s="3"/>
      <c r="T111" s="3"/>
      <c r="V111" s="3"/>
    </row>
    <row r="112" spans="14:22" x14ac:dyDescent="0.25">
      <c r="N112" s="3"/>
      <c r="R112" s="3"/>
      <c r="S112" s="3"/>
      <c r="T112" s="3"/>
      <c r="V112" s="3"/>
    </row>
    <row r="113" spans="14:22" x14ac:dyDescent="0.25">
      <c r="N113" s="3"/>
      <c r="R113" s="3"/>
      <c r="S113" s="3"/>
      <c r="T113" s="3"/>
      <c r="V113" s="3"/>
    </row>
    <row r="114" spans="14:22" x14ac:dyDescent="0.25">
      <c r="N114" s="3"/>
      <c r="R114" s="3"/>
      <c r="S114" s="3"/>
      <c r="T114" s="3"/>
      <c r="V114" s="3"/>
    </row>
    <row r="115" spans="14:22" x14ac:dyDescent="0.25">
      <c r="N115" s="3"/>
      <c r="R115" s="3"/>
      <c r="S115" s="3"/>
      <c r="T115" s="3"/>
      <c r="V115" s="3"/>
    </row>
    <row r="116" spans="14:22" x14ac:dyDescent="0.25">
      <c r="N116" s="3"/>
      <c r="R116" s="3"/>
      <c r="S116" s="3"/>
      <c r="T116" s="3"/>
      <c r="V116" s="3"/>
    </row>
    <row r="117" spans="14:22" x14ac:dyDescent="0.25">
      <c r="N117" s="3"/>
      <c r="R117" s="3"/>
      <c r="S117" s="3"/>
      <c r="T117" s="3"/>
      <c r="V117" s="3"/>
    </row>
    <row r="118" spans="14:22" x14ac:dyDescent="0.25">
      <c r="N118" s="3"/>
      <c r="R118" s="3"/>
      <c r="S118" s="3"/>
      <c r="T118" s="3"/>
      <c r="V118" s="3"/>
    </row>
    <row r="119" spans="14:22" x14ac:dyDescent="0.25">
      <c r="N119" s="3"/>
      <c r="R119" s="3"/>
      <c r="S119" s="3"/>
      <c r="T119" s="3"/>
      <c r="V119" s="3"/>
    </row>
    <row r="120" spans="14:22" x14ac:dyDescent="0.25">
      <c r="N120" s="3"/>
      <c r="R120" s="3"/>
      <c r="S120" s="3"/>
      <c r="T120" s="3"/>
      <c r="V120" s="3"/>
    </row>
    <row r="121" spans="14:22" x14ac:dyDescent="0.25">
      <c r="N121" s="3"/>
      <c r="R121" s="3"/>
      <c r="S121" s="3"/>
      <c r="T121" s="3"/>
      <c r="V121" s="3"/>
    </row>
    <row r="122" spans="14:22" x14ac:dyDescent="0.25">
      <c r="N122" s="3"/>
      <c r="R122" s="3"/>
      <c r="S122" s="3"/>
      <c r="T122" s="3"/>
      <c r="V122" s="3"/>
    </row>
    <row r="123" spans="14:22" x14ac:dyDescent="0.25">
      <c r="N123" s="3"/>
      <c r="R123" s="3"/>
      <c r="S123" s="3"/>
      <c r="T123" s="3"/>
      <c r="V123" s="3"/>
    </row>
    <row r="124" spans="14:22" x14ac:dyDescent="0.25">
      <c r="N124" s="3"/>
      <c r="R124" s="3"/>
      <c r="S124" s="3"/>
      <c r="T124" s="3"/>
      <c r="V124" s="3"/>
    </row>
    <row r="125" spans="14:22" x14ac:dyDescent="0.25">
      <c r="N125" s="3"/>
      <c r="R125" s="3"/>
      <c r="S125" s="3"/>
      <c r="T125" s="3"/>
      <c r="V125" s="3"/>
    </row>
    <row r="126" spans="14:22" x14ac:dyDescent="0.25">
      <c r="N126" s="3"/>
      <c r="R126" s="3"/>
      <c r="S126" s="3"/>
      <c r="T126" s="3"/>
      <c r="V126" s="3"/>
    </row>
    <row r="127" spans="14:22" x14ac:dyDescent="0.25">
      <c r="N127" s="3"/>
      <c r="R127" s="3"/>
      <c r="S127" s="3"/>
      <c r="T127" s="3"/>
      <c r="V127" s="3"/>
    </row>
    <row r="128" spans="14:22" x14ac:dyDescent="0.25">
      <c r="N128" s="3"/>
      <c r="R128" s="3"/>
      <c r="S128" s="3"/>
      <c r="T128" s="3"/>
      <c r="V128" s="3"/>
    </row>
    <row r="129" spans="14:22" x14ac:dyDescent="0.25">
      <c r="N129" s="3"/>
      <c r="R129" s="3"/>
      <c r="S129" s="3"/>
      <c r="T129" s="3"/>
      <c r="V129" s="3"/>
    </row>
    <row r="130" spans="14:22" x14ac:dyDescent="0.25">
      <c r="N130" s="3"/>
      <c r="R130" s="3"/>
      <c r="S130" s="3"/>
      <c r="T130" s="3"/>
      <c r="V130" s="3"/>
    </row>
    <row r="131" spans="14:22" x14ac:dyDescent="0.25">
      <c r="N131" s="3"/>
      <c r="R131" s="3"/>
      <c r="S131" s="3"/>
      <c r="T131" s="3"/>
      <c r="V131" s="3"/>
    </row>
    <row r="132" spans="14:22" x14ac:dyDescent="0.25">
      <c r="N132" s="3"/>
      <c r="R132" s="3"/>
      <c r="S132" s="3"/>
      <c r="T132" s="3"/>
      <c r="V132" s="3"/>
    </row>
    <row r="133" spans="14:22" x14ac:dyDescent="0.25">
      <c r="N133" s="3"/>
      <c r="R133" s="3"/>
      <c r="S133" s="3"/>
      <c r="T133" s="3"/>
      <c r="V133" s="3"/>
    </row>
    <row r="134" spans="14:22" x14ac:dyDescent="0.25">
      <c r="N134" s="3"/>
      <c r="R134" s="3"/>
      <c r="S134" s="3"/>
      <c r="T134" s="3"/>
      <c r="V134" s="3"/>
    </row>
    <row r="135" spans="14:22" x14ac:dyDescent="0.25">
      <c r="N135" s="3"/>
      <c r="R135" s="3"/>
      <c r="S135" s="3"/>
      <c r="T135" s="3"/>
      <c r="V135" s="3"/>
    </row>
    <row r="136" spans="14:22" x14ac:dyDescent="0.25">
      <c r="N136" s="3"/>
      <c r="R136" s="3"/>
      <c r="S136" s="3"/>
      <c r="T136" s="3"/>
      <c r="V136" s="3"/>
    </row>
    <row r="137" spans="14:22" x14ac:dyDescent="0.25">
      <c r="N137" s="3"/>
      <c r="R137" s="3"/>
      <c r="S137" s="3"/>
      <c r="T137" s="3"/>
      <c r="V137" s="3"/>
    </row>
    <row r="138" spans="14:22" x14ac:dyDescent="0.25">
      <c r="N138" s="3"/>
      <c r="R138" s="3"/>
      <c r="S138" s="3"/>
      <c r="T138" s="3"/>
      <c r="V138" s="3"/>
    </row>
    <row r="139" spans="14:22" x14ac:dyDescent="0.25">
      <c r="N139" s="3"/>
      <c r="R139" s="3"/>
      <c r="S139" s="3"/>
      <c r="T139" s="3"/>
      <c r="V139" s="3"/>
    </row>
    <row r="140" spans="14:22" x14ac:dyDescent="0.25">
      <c r="N140" s="3"/>
      <c r="R140" s="3"/>
      <c r="S140" s="3"/>
      <c r="T140" s="3"/>
      <c r="V140" s="3"/>
    </row>
    <row r="141" spans="14:22" x14ac:dyDescent="0.25">
      <c r="N141" s="3"/>
      <c r="R141" s="3"/>
      <c r="S141" s="3"/>
      <c r="T141" s="3"/>
      <c r="V141" s="3"/>
    </row>
    <row r="142" spans="14:22" x14ac:dyDescent="0.25">
      <c r="N142" s="3"/>
      <c r="R142" s="3"/>
      <c r="S142" s="3"/>
      <c r="T142" s="3"/>
      <c r="V142" s="3"/>
    </row>
    <row r="143" spans="14:22" x14ac:dyDescent="0.25">
      <c r="N143" s="3"/>
      <c r="R143" s="3"/>
      <c r="S143" s="3"/>
      <c r="T143" s="3"/>
      <c r="V143" s="3"/>
    </row>
    <row r="144" spans="14:22" x14ac:dyDescent="0.25">
      <c r="N144" s="3"/>
      <c r="R144" s="3"/>
      <c r="S144" s="3"/>
      <c r="T144" s="3"/>
      <c r="V144" s="3"/>
    </row>
    <row r="145" spans="14:22" x14ac:dyDescent="0.25">
      <c r="N145" s="3"/>
      <c r="R145" s="3"/>
      <c r="S145" s="3"/>
      <c r="T145" s="3"/>
      <c r="V145" s="3"/>
    </row>
    <row r="146" spans="14:22" x14ac:dyDescent="0.25">
      <c r="N146" s="3"/>
      <c r="R146" s="3"/>
      <c r="S146" s="3"/>
      <c r="T146" s="3"/>
      <c r="V146" s="3"/>
    </row>
    <row r="147" spans="14:22" x14ac:dyDescent="0.25">
      <c r="N147" s="3"/>
      <c r="R147" s="3"/>
      <c r="S147" s="3"/>
      <c r="T147" s="3"/>
      <c r="V147" s="3"/>
    </row>
    <row r="148" spans="14:22" x14ac:dyDescent="0.25">
      <c r="N148" s="3"/>
      <c r="R148" s="3"/>
      <c r="S148" s="3"/>
      <c r="T148" s="3"/>
      <c r="V148" s="3"/>
    </row>
    <row r="149" spans="14:22" x14ac:dyDescent="0.25">
      <c r="N149" s="3"/>
      <c r="R149" s="3"/>
      <c r="S149" s="3"/>
      <c r="T149" s="3"/>
      <c r="V149" s="3"/>
    </row>
    <row r="150" spans="14:22" x14ac:dyDescent="0.25">
      <c r="N150" s="3"/>
      <c r="R150" s="3"/>
      <c r="S150" s="3"/>
      <c r="T150" s="3"/>
      <c r="V150" s="3"/>
    </row>
    <row r="151" spans="14:22" x14ac:dyDescent="0.25">
      <c r="N151" s="3"/>
      <c r="R151" s="3"/>
      <c r="S151" s="3"/>
      <c r="T151" s="3"/>
      <c r="V151" s="3"/>
    </row>
    <row r="152" spans="14:22" x14ac:dyDescent="0.25">
      <c r="N152" s="3"/>
      <c r="R152" s="3"/>
      <c r="S152" s="3"/>
      <c r="T152" s="3"/>
      <c r="V152" s="3"/>
    </row>
    <row r="153" spans="14:22" x14ac:dyDescent="0.25">
      <c r="N153" s="3"/>
      <c r="R153" s="3"/>
      <c r="S153" s="3"/>
      <c r="T153" s="3"/>
      <c r="V153" s="3"/>
    </row>
    <row r="154" spans="14:22" x14ac:dyDescent="0.25">
      <c r="N154" s="3"/>
      <c r="R154" s="3"/>
      <c r="S154" s="3"/>
      <c r="T154" s="3"/>
      <c r="V154" s="3"/>
    </row>
    <row r="155" spans="14:22" x14ac:dyDescent="0.25">
      <c r="N155" s="3"/>
      <c r="R155" s="3"/>
      <c r="S155" s="3"/>
      <c r="T155" s="3"/>
      <c r="V155" s="3"/>
    </row>
    <row r="156" spans="14:22" x14ac:dyDescent="0.25">
      <c r="N156" s="3"/>
      <c r="R156" s="3"/>
      <c r="S156" s="3"/>
      <c r="T156" s="3"/>
      <c r="V156" s="3"/>
    </row>
    <row r="157" spans="14:22" x14ac:dyDescent="0.25">
      <c r="N157" s="3"/>
      <c r="R157" s="3"/>
      <c r="S157" s="3"/>
      <c r="T157" s="3"/>
      <c r="V157" s="3"/>
    </row>
    <row r="158" spans="14:22" x14ac:dyDescent="0.25">
      <c r="N158" s="3"/>
      <c r="R158" s="3"/>
      <c r="S158" s="3"/>
      <c r="T158" s="3"/>
      <c r="V158" s="3"/>
    </row>
    <row r="159" spans="14:22" x14ac:dyDescent="0.25">
      <c r="N159" s="3"/>
      <c r="R159" s="3"/>
      <c r="S159" s="3"/>
      <c r="T159" s="3"/>
      <c r="V159" s="3"/>
    </row>
    <row r="160" spans="14:22" x14ac:dyDescent="0.25">
      <c r="N160" s="3"/>
      <c r="R160" s="3"/>
      <c r="S160" s="3"/>
      <c r="T160" s="3"/>
      <c r="V160" s="3"/>
    </row>
    <row r="161" spans="14:22" x14ac:dyDescent="0.25">
      <c r="N161" s="3"/>
      <c r="R161" s="3"/>
      <c r="S161" s="3"/>
      <c r="T161" s="3"/>
      <c r="V161" s="3"/>
    </row>
    <row r="162" spans="14:22" x14ac:dyDescent="0.25">
      <c r="N162" s="3"/>
      <c r="R162" s="3"/>
      <c r="S162" s="3"/>
      <c r="T162" s="3"/>
      <c r="V162" s="3"/>
    </row>
    <row r="163" spans="14:22" x14ac:dyDescent="0.25">
      <c r="N163" s="3"/>
      <c r="R163" s="3"/>
      <c r="S163" s="3"/>
      <c r="T163" s="3"/>
      <c r="V163" s="3"/>
    </row>
    <row r="164" spans="14:22" x14ac:dyDescent="0.25">
      <c r="N164" s="3"/>
      <c r="R164" s="3"/>
      <c r="S164" s="3"/>
      <c r="T164" s="3"/>
      <c r="V164" s="3"/>
    </row>
    <row r="165" spans="14:22" x14ac:dyDescent="0.25">
      <c r="N165" s="3"/>
      <c r="R165" s="3"/>
      <c r="S165" s="3"/>
      <c r="T165" s="3"/>
      <c r="V165" s="3"/>
    </row>
    <row r="166" spans="14:22" x14ac:dyDescent="0.25">
      <c r="N166" s="3"/>
      <c r="R166" s="3"/>
      <c r="S166" s="3"/>
      <c r="T166" s="3"/>
      <c r="V166" s="3"/>
    </row>
    <row r="167" spans="14:22" x14ac:dyDescent="0.25">
      <c r="N167" s="3"/>
      <c r="R167" s="3"/>
      <c r="S167" s="3"/>
      <c r="T167" s="3"/>
      <c r="V167" s="3"/>
    </row>
    <row r="168" spans="14:22" x14ac:dyDescent="0.25">
      <c r="N168" s="3"/>
      <c r="R168" s="3"/>
      <c r="S168" s="3"/>
      <c r="T168" s="3"/>
      <c r="V168" s="3"/>
    </row>
    <row r="169" spans="14:22" x14ac:dyDescent="0.25">
      <c r="N169" s="3"/>
      <c r="R169" s="3"/>
      <c r="S169" s="3"/>
      <c r="T169" s="3"/>
      <c r="V169" s="3"/>
    </row>
    <row r="170" spans="14:22" x14ac:dyDescent="0.25">
      <c r="N170" s="3"/>
      <c r="R170" s="3"/>
      <c r="S170" s="3"/>
      <c r="T170" s="3"/>
      <c r="V170" s="3"/>
    </row>
    <row r="171" spans="14:22" x14ac:dyDescent="0.25">
      <c r="N171" s="3"/>
      <c r="R171" s="3"/>
      <c r="S171" s="3"/>
      <c r="T171" s="3"/>
      <c r="V171" s="3"/>
    </row>
    <row r="172" spans="14:22" x14ac:dyDescent="0.25">
      <c r="N172" s="3"/>
      <c r="R172" s="3"/>
      <c r="S172" s="3"/>
      <c r="T172" s="3"/>
      <c r="V172" s="3"/>
    </row>
    <row r="173" spans="14:22" x14ac:dyDescent="0.25">
      <c r="N173" s="3"/>
      <c r="R173" s="3"/>
      <c r="S173" s="3"/>
      <c r="T173" s="3"/>
      <c r="V173" s="3"/>
    </row>
    <row r="174" spans="14:22" x14ac:dyDescent="0.25">
      <c r="N174" s="3"/>
      <c r="R174" s="3"/>
      <c r="S174" s="3"/>
      <c r="T174" s="3"/>
      <c r="V174" s="3"/>
    </row>
    <row r="175" spans="14:22" x14ac:dyDescent="0.25">
      <c r="N175" s="3"/>
      <c r="R175" s="3"/>
      <c r="S175" s="3"/>
      <c r="T175" s="3"/>
      <c r="V175" s="3"/>
    </row>
    <row r="176" spans="14:22" x14ac:dyDescent="0.25">
      <c r="N176" s="3"/>
      <c r="R176" s="3"/>
      <c r="S176" s="3"/>
      <c r="T176" s="3"/>
      <c r="V176" s="3"/>
    </row>
    <row r="177" spans="14:22" x14ac:dyDescent="0.25">
      <c r="N177" s="3"/>
      <c r="R177" s="3"/>
      <c r="S177" s="3"/>
      <c r="T177" s="3"/>
      <c r="V177" s="3"/>
    </row>
    <row r="178" spans="14:22" x14ac:dyDescent="0.25">
      <c r="N178" s="3"/>
      <c r="R178" s="3"/>
      <c r="S178" s="3"/>
      <c r="T178" s="3"/>
      <c r="V178" s="3"/>
    </row>
    <row r="179" spans="14:22" x14ac:dyDescent="0.25">
      <c r="N179" s="3"/>
      <c r="R179" s="3"/>
      <c r="S179" s="3"/>
      <c r="T179" s="3"/>
      <c r="V179" s="3"/>
    </row>
    <row r="180" spans="14:22" x14ac:dyDescent="0.25">
      <c r="N180" s="3"/>
      <c r="R180" s="3"/>
      <c r="S180" s="3"/>
      <c r="T180" s="3"/>
      <c r="V180" s="3"/>
    </row>
    <row r="181" spans="14:22" x14ac:dyDescent="0.25">
      <c r="N181" s="3"/>
      <c r="R181" s="3"/>
      <c r="S181" s="3"/>
      <c r="T181" s="3"/>
      <c r="V181" s="3"/>
    </row>
    <row r="182" spans="14:22" x14ac:dyDescent="0.25">
      <c r="N182" s="3"/>
      <c r="R182" s="3"/>
      <c r="S182" s="3"/>
      <c r="T182" s="3"/>
      <c r="V182" s="3"/>
    </row>
    <row r="183" spans="14:22" x14ac:dyDescent="0.25">
      <c r="N183" s="3"/>
      <c r="R183" s="3"/>
      <c r="S183" s="3"/>
      <c r="T183" s="3"/>
      <c r="V183" s="3"/>
    </row>
    <row r="184" spans="14:22" x14ac:dyDescent="0.25">
      <c r="N184" s="3"/>
      <c r="R184" s="3"/>
      <c r="S184" s="3"/>
      <c r="T184" s="3"/>
      <c r="V184" s="3"/>
    </row>
    <row r="185" spans="14:22" x14ac:dyDescent="0.25">
      <c r="N185" s="3"/>
      <c r="R185" s="3"/>
      <c r="S185" s="3"/>
      <c r="T185" s="3"/>
      <c r="V185" s="3"/>
    </row>
    <row r="186" spans="14:22" x14ac:dyDescent="0.25">
      <c r="N186" s="3"/>
      <c r="R186" s="3"/>
      <c r="S186" s="3"/>
      <c r="T186" s="3"/>
      <c r="V186" s="3"/>
    </row>
    <row r="187" spans="14:22" x14ac:dyDescent="0.25">
      <c r="N187" s="3"/>
      <c r="R187" s="3"/>
      <c r="S187" s="3"/>
      <c r="T187" s="3"/>
      <c r="V187" s="3"/>
    </row>
    <row r="188" spans="14:22" x14ac:dyDescent="0.25">
      <c r="N188" s="3"/>
      <c r="R188" s="3"/>
      <c r="S188" s="3"/>
      <c r="T188" s="3"/>
      <c r="V188" s="3"/>
    </row>
    <row r="189" spans="14:22" x14ac:dyDescent="0.25">
      <c r="N189" s="3"/>
      <c r="R189" s="3"/>
      <c r="S189" s="3"/>
      <c r="T189" s="3"/>
      <c r="V189" s="3"/>
    </row>
    <row r="190" spans="14:22" x14ac:dyDescent="0.25">
      <c r="N190" s="3"/>
      <c r="R190" s="3"/>
      <c r="S190" s="3"/>
      <c r="T190" s="3"/>
      <c r="V190" s="3"/>
    </row>
    <row r="191" spans="14:22" x14ac:dyDescent="0.25">
      <c r="N191" s="3"/>
      <c r="R191" s="3"/>
      <c r="S191" s="3"/>
      <c r="T191" s="3"/>
      <c r="V191" s="3"/>
    </row>
    <row r="192" spans="14:22" x14ac:dyDescent="0.25">
      <c r="N192" s="3"/>
      <c r="R192" s="3"/>
      <c r="S192" s="3"/>
      <c r="T192" s="3"/>
      <c r="V192" s="3"/>
    </row>
    <row r="193" spans="14:22" x14ac:dyDescent="0.25">
      <c r="N193" s="3"/>
      <c r="R193" s="3"/>
      <c r="S193" s="3"/>
      <c r="T193" s="3"/>
      <c r="V193" s="3"/>
    </row>
    <row r="194" spans="14:22" x14ac:dyDescent="0.25">
      <c r="N194" s="3"/>
      <c r="R194" s="3"/>
      <c r="S194" s="3"/>
      <c r="T194" s="3"/>
      <c r="V194" s="3"/>
    </row>
    <row r="195" spans="14:22" x14ac:dyDescent="0.25">
      <c r="N195" s="3"/>
      <c r="R195" s="3"/>
      <c r="S195" s="3"/>
      <c r="T195" s="3"/>
      <c r="V195" s="3"/>
    </row>
    <row r="196" spans="14:22" x14ac:dyDescent="0.25">
      <c r="N196" s="3"/>
      <c r="R196" s="3"/>
      <c r="S196" s="3"/>
      <c r="T196" s="3"/>
      <c r="V196" s="3"/>
    </row>
    <row r="197" spans="14:22" x14ac:dyDescent="0.25">
      <c r="N197" s="3"/>
      <c r="R197" s="3"/>
      <c r="S197" s="3"/>
      <c r="T197" s="3"/>
      <c r="V197" s="3"/>
    </row>
    <row r="198" spans="14:22" x14ac:dyDescent="0.25">
      <c r="N198" s="3"/>
      <c r="R198" s="3"/>
      <c r="S198" s="3"/>
      <c r="T198" s="3"/>
      <c r="V198" s="3"/>
    </row>
    <row r="199" spans="14:22" x14ac:dyDescent="0.25">
      <c r="N199" s="3"/>
      <c r="R199" s="3"/>
      <c r="S199" s="3"/>
      <c r="T199" s="3"/>
      <c r="V199" s="3"/>
    </row>
    <row r="200" spans="14:22" x14ac:dyDescent="0.25">
      <c r="N200" s="3"/>
      <c r="R200" s="3"/>
      <c r="S200" s="3"/>
      <c r="T200" s="3"/>
      <c r="V200" s="3"/>
    </row>
    <row r="201" spans="14:22" x14ac:dyDescent="0.25">
      <c r="N201" s="3"/>
      <c r="R201" s="3"/>
      <c r="S201" s="3"/>
      <c r="T201" s="3"/>
      <c r="V201" s="3"/>
    </row>
    <row r="202" spans="14:22" x14ac:dyDescent="0.25">
      <c r="N202" s="3"/>
      <c r="R202" s="3"/>
      <c r="S202" s="3"/>
      <c r="T202" s="3"/>
      <c r="V202" s="3"/>
    </row>
    <row r="203" spans="14:22" x14ac:dyDescent="0.25">
      <c r="N203" s="3"/>
      <c r="R203" s="3"/>
      <c r="S203" s="3"/>
      <c r="T203" s="3"/>
      <c r="V203" s="3"/>
    </row>
    <row r="204" spans="14:22" x14ac:dyDescent="0.25">
      <c r="N204" s="3"/>
      <c r="R204" s="3"/>
      <c r="S204" s="3"/>
      <c r="T204" s="3"/>
      <c r="V204" s="3"/>
    </row>
    <row r="205" spans="14:22" x14ac:dyDescent="0.25">
      <c r="N205" s="3"/>
      <c r="R205" s="3"/>
      <c r="S205" s="3"/>
      <c r="T205" s="3"/>
      <c r="V205" s="3"/>
    </row>
    <row r="206" spans="14:22" x14ac:dyDescent="0.25">
      <c r="N206" s="3"/>
      <c r="R206" s="3"/>
      <c r="S206" s="3"/>
      <c r="T206" s="3"/>
      <c r="V206" s="3"/>
    </row>
    <row r="207" spans="14:22" x14ac:dyDescent="0.25">
      <c r="N207" s="3"/>
      <c r="R207" s="3"/>
      <c r="S207" s="3"/>
      <c r="T207" s="3"/>
      <c r="V207" s="3"/>
    </row>
    <row r="208" spans="14:22" x14ac:dyDescent="0.25">
      <c r="N208" s="3"/>
      <c r="R208" s="3"/>
      <c r="S208" s="3"/>
      <c r="T208" s="3"/>
      <c r="V208" s="3"/>
    </row>
    <row r="209" spans="14:22" x14ac:dyDescent="0.25">
      <c r="N209" s="3"/>
      <c r="R209" s="3"/>
      <c r="S209" s="3"/>
      <c r="T209" s="3"/>
      <c r="V209" s="3"/>
    </row>
    <row r="210" spans="14:22" x14ac:dyDescent="0.25">
      <c r="N210" s="3"/>
      <c r="R210" s="3"/>
      <c r="S210" s="3"/>
      <c r="T210" s="3"/>
      <c r="V210" s="3"/>
    </row>
    <row r="211" spans="14:22" x14ac:dyDescent="0.25">
      <c r="N211" s="3"/>
      <c r="R211" s="3"/>
      <c r="S211" s="3"/>
      <c r="T211" s="3"/>
      <c r="V211" s="3"/>
    </row>
    <row r="212" spans="14:22" x14ac:dyDescent="0.25">
      <c r="N212" s="3"/>
      <c r="R212" s="3"/>
      <c r="S212" s="3"/>
      <c r="T212" s="3"/>
      <c r="V212" s="3"/>
    </row>
    <row r="213" spans="14:22" x14ac:dyDescent="0.25">
      <c r="N213" s="3"/>
      <c r="R213" s="3"/>
      <c r="S213" s="3"/>
      <c r="T213" s="3"/>
      <c r="V213" s="3"/>
    </row>
    <row r="214" spans="14:22" x14ac:dyDescent="0.25">
      <c r="N214" s="3"/>
      <c r="R214" s="3"/>
      <c r="S214" s="3"/>
      <c r="T214" s="3"/>
      <c r="V214" s="3"/>
    </row>
    <row r="215" spans="14:22" x14ac:dyDescent="0.25">
      <c r="N215" s="3"/>
      <c r="R215" s="3"/>
      <c r="S215" s="3"/>
      <c r="T215" s="3"/>
      <c r="V215" s="3"/>
    </row>
    <row r="216" spans="14:22" x14ac:dyDescent="0.25">
      <c r="N216" s="3"/>
      <c r="R216" s="3"/>
      <c r="S216" s="3"/>
      <c r="T216" s="3"/>
      <c r="V216" s="3"/>
    </row>
    <row r="217" spans="14:22" x14ac:dyDescent="0.25">
      <c r="N217" s="3"/>
      <c r="R217" s="3"/>
      <c r="S217" s="3"/>
      <c r="T217" s="3"/>
      <c r="V217" s="3"/>
    </row>
    <row r="218" spans="14:22" x14ac:dyDescent="0.25">
      <c r="N218" s="3"/>
      <c r="R218" s="3"/>
      <c r="S218" s="3"/>
      <c r="T218" s="3"/>
      <c r="V218" s="3"/>
    </row>
    <row r="219" spans="14:22" x14ac:dyDescent="0.25">
      <c r="N219" s="3"/>
      <c r="R219" s="3"/>
      <c r="S219" s="3"/>
      <c r="T219" s="3"/>
      <c r="V219" s="3"/>
    </row>
    <row r="220" spans="14:22" x14ac:dyDescent="0.25">
      <c r="N220" s="3"/>
      <c r="R220" s="3"/>
      <c r="S220" s="3"/>
      <c r="T220" s="3"/>
      <c r="V220" s="3"/>
    </row>
    <row r="221" spans="14:22" x14ac:dyDescent="0.25">
      <c r="N221" s="3"/>
      <c r="R221" s="3"/>
      <c r="S221" s="3"/>
      <c r="T221" s="3"/>
      <c r="V221" s="3"/>
    </row>
    <row r="222" spans="14:22" x14ac:dyDescent="0.25">
      <c r="N222" s="3"/>
      <c r="R222" s="3"/>
      <c r="S222" s="3"/>
      <c r="T222" s="3"/>
      <c r="V222" s="3"/>
    </row>
    <row r="223" spans="14:22" x14ac:dyDescent="0.25">
      <c r="N223" s="3"/>
      <c r="R223" s="3"/>
      <c r="S223" s="3"/>
      <c r="T223" s="3"/>
      <c r="V223" s="3"/>
    </row>
    <row r="224" spans="14:22" x14ac:dyDescent="0.25">
      <c r="N224" s="3"/>
      <c r="R224" s="3"/>
      <c r="S224" s="3"/>
      <c r="T224" s="3"/>
      <c r="V224" s="3"/>
    </row>
    <row r="225" spans="14:22" x14ac:dyDescent="0.25">
      <c r="N225" s="3"/>
      <c r="R225" s="3"/>
      <c r="S225" s="3"/>
      <c r="T225" s="3"/>
      <c r="V225" s="3"/>
    </row>
    <row r="226" spans="14:22" x14ac:dyDescent="0.25">
      <c r="N226" s="3"/>
      <c r="R226" s="3"/>
      <c r="S226" s="3"/>
      <c r="T226" s="3"/>
      <c r="V226" s="3"/>
    </row>
    <row r="227" spans="14:22" x14ac:dyDescent="0.25">
      <c r="N227" s="3"/>
      <c r="R227" s="3"/>
      <c r="S227" s="3"/>
      <c r="T227" s="3"/>
      <c r="V227" s="3"/>
    </row>
    <row r="228" spans="14:22" x14ac:dyDescent="0.25">
      <c r="N228" s="3"/>
      <c r="R228" s="3"/>
      <c r="S228" s="3"/>
      <c r="T228" s="3"/>
      <c r="V228" s="3"/>
    </row>
    <row r="229" spans="14:22" x14ac:dyDescent="0.25">
      <c r="N229" s="3"/>
      <c r="R229" s="3"/>
      <c r="S229" s="3"/>
      <c r="T229" s="3"/>
      <c r="V229" s="3"/>
    </row>
    <row r="230" spans="14:22" x14ac:dyDescent="0.25">
      <c r="N230" s="3"/>
      <c r="R230" s="3"/>
      <c r="S230" s="3"/>
      <c r="T230" s="3"/>
      <c r="V230" s="3"/>
    </row>
    <row r="231" spans="14:22" x14ac:dyDescent="0.25">
      <c r="N231" s="3"/>
      <c r="R231" s="3"/>
      <c r="S231" s="3"/>
      <c r="T231" s="3"/>
      <c r="V231" s="3"/>
    </row>
    <row r="232" spans="14:22" x14ac:dyDescent="0.25">
      <c r="N232" s="3"/>
      <c r="R232" s="3"/>
      <c r="S232" s="3"/>
      <c r="T232" s="3"/>
      <c r="V232" s="3"/>
    </row>
    <row r="233" spans="14:22" x14ac:dyDescent="0.25">
      <c r="N233" s="3"/>
      <c r="R233" s="3"/>
      <c r="S233" s="3"/>
      <c r="T233" s="3"/>
      <c r="V233" s="3"/>
    </row>
    <row r="234" spans="14:22" x14ac:dyDescent="0.25">
      <c r="N234" s="3"/>
      <c r="R234" s="3"/>
      <c r="S234" s="3"/>
      <c r="T234" s="3"/>
      <c r="V234" s="3"/>
    </row>
    <row r="235" spans="14:22" x14ac:dyDescent="0.25">
      <c r="N235" s="3"/>
      <c r="R235" s="3"/>
      <c r="S235" s="3"/>
      <c r="T235" s="3"/>
      <c r="V235" s="3"/>
    </row>
    <row r="236" spans="14:22" x14ac:dyDescent="0.25">
      <c r="N236" s="3"/>
      <c r="R236" s="3"/>
      <c r="S236" s="3"/>
      <c r="T236" s="3"/>
      <c r="V236" s="3"/>
    </row>
    <row r="237" spans="14:22" x14ac:dyDescent="0.25">
      <c r="N237" s="3"/>
      <c r="R237" s="3"/>
      <c r="S237" s="3"/>
      <c r="T237" s="3"/>
      <c r="V237" s="3"/>
    </row>
    <row r="238" spans="14:22" x14ac:dyDescent="0.25">
      <c r="N238" s="3"/>
      <c r="R238" s="3"/>
      <c r="S238" s="3"/>
      <c r="T238" s="3"/>
      <c r="V238" s="3"/>
    </row>
    <row r="239" spans="14:22" x14ac:dyDescent="0.25">
      <c r="N239" s="3"/>
      <c r="R239" s="3"/>
      <c r="S239" s="3"/>
      <c r="T239" s="3"/>
      <c r="V239" s="3"/>
    </row>
    <row r="240" spans="14:22" x14ac:dyDescent="0.25">
      <c r="N240" s="3"/>
      <c r="R240" s="3"/>
      <c r="S240" s="3"/>
      <c r="T240" s="3"/>
      <c r="V240" s="3"/>
    </row>
    <row r="241" spans="14:22" x14ac:dyDescent="0.25">
      <c r="N241" s="3"/>
      <c r="R241" s="3"/>
      <c r="S241" s="3"/>
      <c r="T241" s="3"/>
      <c r="V241" s="3"/>
    </row>
    <row r="242" spans="14:22" x14ac:dyDescent="0.25">
      <c r="N242" s="3"/>
      <c r="R242" s="3"/>
      <c r="S242" s="3"/>
      <c r="T242" s="3"/>
      <c r="V242" s="3"/>
    </row>
    <row r="243" spans="14:22" x14ac:dyDescent="0.25">
      <c r="N243" s="3"/>
      <c r="R243" s="3"/>
      <c r="S243" s="3"/>
      <c r="T243" s="3"/>
      <c r="V243" s="3"/>
    </row>
    <row r="244" spans="14:22" x14ac:dyDescent="0.25">
      <c r="N244" s="3"/>
      <c r="R244" s="3"/>
      <c r="S244" s="3"/>
      <c r="T244" s="3"/>
      <c r="V244" s="3"/>
    </row>
    <row r="245" spans="14:22" x14ac:dyDescent="0.25">
      <c r="N245" s="3"/>
      <c r="R245" s="3"/>
      <c r="S245" s="3"/>
      <c r="T245" s="3"/>
      <c r="V245" s="3"/>
    </row>
    <row r="246" spans="14:22" x14ac:dyDescent="0.25">
      <c r="N246" s="3"/>
      <c r="R246" s="3"/>
      <c r="S246" s="3"/>
      <c r="T246" s="3"/>
      <c r="V246" s="3"/>
    </row>
    <row r="247" spans="14:22" x14ac:dyDescent="0.25">
      <c r="N247" s="3"/>
      <c r="R247" s="3"/>
      <c r="S247" s="3"/>
      <c r="T247" s="3"/>
      <c r="V247" s="3"/>
    </row>
    <row r="248" spans="14:22" x14ac:dyDescent="0.25">
      <c r="N248" s="3"/>
      <c r="R248" s="3"/>
      <c r="S248" s="3"/>
      <c r="T248" s="3"/>
      <c r="V248" s="3"/>
    </row>
    <row r="249" spans="14:22" x14ac:dyDescent="0.25">
      <c r="N249" s="3"/>
      <c r="R249" s="3"/>
      <c r="S249" s="3"/>
      <c r="T249" s="3"/>
      <c r="V249" s="3"/>
    </row>
    <row r="250" spans="14:22" x14ac:dyDescent="0.25">
      <c r="N250" s="3"/>
      <c r="R250" s="3"/>
      <c r="S250" s="3"/>
      <c r="T250" s="3"/>
      <c r="V250" s="3"/>
    </row>
    <row r="251" spans="14:22" x14ac:dyDescent="0.25">
      <c r="N251" s="3"/>
      <c r="S251" s="3"/>
      <c r="T251" s="3"/>
      <c r="V251" s="3"/>
    </row>
    <row r="252" spans="14:22" x14ac:dyDescent="0.25">
      <c r="S252" s="3"/>
      <c r="T252" s="3"/>
      <c r="V252" s="3"/>
    </row>
    <row r="253" spans="14:22" x14ac:dyDescent="0.25">
      <c r="S253" s="3"/>
      <c r="T253" s="3"/>
      <c r="V253" s="3"/>
    </row>
    <row r="254" spans="14:22" x14ac:dyDescent="0.25">
      <c r="S254" s="3"/>
      <c r="T254" s="3"/>
      <c r="V254" s="3"/>
    </row>
    <row r="255" spans="14:22" x14ac:dyDescent="0.25">
      <c r="S255" s="3"/>
      <c r="T255" s="3"/>
      <c r="V255" s="3"/>
    </row>
    <row r="256" spans="14:22" x14ac:dyDescent="0.25">
      <c r="S256" s="3"/>
      <c r="T256" s="3"/>
      <c r="V256" s="3"/>
    </row>
    <row r="257" spans="19:22" x14ac:dyDescent="0.25">
      <c r="S257" s="3"/>
      <c r="T257" s="3"/>
      <c r="V257" s="3"/>
    </row>
    <row r="258" spans="19:22" x14ac:dyDescent="0.25">
      <c r="S258" s="3"/>
      <c r="T258" s="3"/>
      <c r="V258" s="3"/>
    </row>
    <row r="259" spans="19:22" x14ac:dyDescent="0.25">
      <c r="S259" s="3"/>
      <c r="T259" s="3"/>
      <c r="V259" s="3"/>
    </row>
    <row r="260" spans="19:22" x14ac:dyDescent="0.25">
      <c r="S260" s="3"/>
      <c r="T260" s="3"/>
      <c r="V260" s="3"/>
    </row>
    <row r="261" spans="19:22" x14ac:dyDescent="0.25">
      <c r="S261" s="3"/>
      <c r="T261" s="3"/>
      <c r="V261" s="3"/>
    </row>
    <row r="262" spans="19:22" x14ac:dyDescent="0.25">
      <c r="S262" s="3"/>
      <c r="T262" s="3"/>
      <c r="V262" s="3"/>
    </row>
    <row r="263" spans="19:22" x14ac:dyDescent="0.25">
      <c r="S263" s="3"/>
      <c r="T263" s="3"/>
      <c r="V263" s="3"/>
    </row>
    <row r="264" spans="19:22" x14ac:dyDescent="0.25">
      <c r="S264" s="3"/>
      <c r="T264" s="3"/>
      <c r="V264" s="3"/>
    </row>
    <row r="265" spans="19:22" x14ac:dyDescent="0.25">
      <c r="S265" s="3"/>
      <c r="T265" s="3"/>
      <c r="V265" s="3"/>
    </row>
    <row r="266" spans="19:22" x14ac:dyDescent="0.25">
      <c r="S266" s="3"/>
      <c r="T266" s="3"/>
      <c r="V266" s="3"/>
    </row>
    <row r="267" spans="19:22" x14ac:dyDescent="0.25">
      <c r="S267" s="3"/>
      <c r="T267" s="3"/>
      <c r="V267" s="3"/>
    </row>
    <row r="268" spans="19:22" x14ac:dyDescent="0.25">
      <c r="S268" s="3"/>
      <c r="T268" s="3"/>
      <c r="V268" s="3"/>
    </row>
    <row r="269" spans="19:22" x14ac:dyDescent="0.25">
      <c r="S269" s="3"/>
      <c r="T269" s="3"/>
      <c r="V269" s="3"/>
    </row>
    <row r="270" spans="19:22" x14ac:dyDescent="0.25">
      <c r="S270" s="3"/>
      <c r="T270" s="3"/>
      <c r="V270" s="3"/>
    </row>
    <row r="271" spans="19:22" x14ac:dyDescent="0.25">
      <c r="S271" s="3"/>
      <c r="T271" s="3"/>
      <c r="V271" s="3"/>
    </row>
    <row r="272" spans="19:22" x14ac:dyDescent="0.25">
      <c r="S272" s="3"/>
      <c r="T272" s="3"/>
      <c r="V272" s="3"/>
    </row>
    <row r="273" spans="19:22" x14ac:dyDescent="0.25">
      <c r="S273" s="3"/>
      <c r="T273" s="3"/>
      <c r="V273" s="3"/>
    </row>
    <row r="274" spans="19:22" x14ac:dyDescent="0.25">
      <c r="S274" s="3"/>
      <c r="T274" s="3"/>
      <c r="V274" s="3"/>
    </row>
    <row r="275" spans="19:22" x14ac:dyDescent="0.25">
      <c r="S275" s="3"/>
      <c r="T275" s="3"/>
      <c r="V275" s="3"/>
    </row>
    <row r="276" spans="19:22" x14ac:dyDescent="0.25">
      <c r="S276" s="3"/>
      <c r="T276" s="3"/>
      <c r="V276" s="3"/>
    </row>
    <row r="277" spans="19:22" x14ac:dyDescent="0.25">
      <c r="S277" s="3"/>
      <c r="T277" s="3"/>
      <c r="V277" s="3"/>
    </row>
    <row r="278" spans="19:22" x14ac:dyDescent="0.25">
      <c r="S278" s="3"/>
      <c r="T278" s="3"/>
      <c r="V278" s="3"/>
    </row>
    <row r="279" spans="19:22" x14ac:dyDescent="0.25">
      <c r="S279" s="3"/>
      <c r="T279" s="3"/>
      <c r="V279" s="3"/>
    </row>
    <row r="280" spans="19:22" x14ac:dyDescent="0.25">
      <c r="S280" s="3"/>
      <c r="T280" s="3"/>
      <c r="V280" s="3"/>
    </row>
    <row r="281" spans="19:22" x14ac:dyDescent="0.25">
      <c r="S281" s="3"/>
      <c r="T281" s="3"/>
      <c r="V281" s="3"/>
    </row>
    <row r="282" spans="19:22" x14ac:dyDescent="0.25">
      <c r="S282" s="3"/>
      <c r="T282" s="3"/>
      <c r="V282" s="3"/>
    </row>
    <row r="283" spans="19:22" x14ac:dyDescent="0.25">
      <c r="S283" s="3"/>
      <c r="T283" s="3"/>
      <c r="V283" s="3"/>
    </row>
    <row r="284" spans="19:22" x14ac:dyDescent="0.25">
      <c r="S284" s="3"/>
      <c r="T284" s="3"/>
      <c r="V284" s="3"/>
    </row>
    <row r="285" spans="19:22" x14ac:dyDescent="0.25">
      <c r="S285" s="3"/>
      <c r="T285" s="3"/>
      <c r="V285" s="3"/>
    </row>
    <row r="286" spans="19:22" x14ac:dyDescent="0.25">
      <c r="S286" s="3"/>
      <c r="T286" s="3"/>
      <c r="V286" s="3"/>
    </row>
    <row r="287" spans="19:22" x14ac:dyDescent="0.25">
      <c r="S287" s="3"/>
      <c r="T287" s="3"/>
      <c r="V287" s="3"/>
    </row>
    <row r="288" spans="19:22" x14ac:dyDescent="0.25">
      <c r="S288" s="3"/>
      <c r="T288" s="3"/>
      <c r="V288" s="3"/>
    </row>
    <row r="289" spans="19:22" x14ac:dyDescent="0.25">
      <c r="S289" s="3"/>
      <c r="T289" s="3"/>
      <c r="V289" s="3"/>
    </row>
    <row r="290" spans="19:22" x14ac:dyDescent="0.25">
      <c r="S290" s="3"/>
      <c r="T290" s="3"/>
      <c r="V290" s="3"/>
    </row>
    <row r="291" spans="19:22" x14ac:dyDescent="0.25">
      <c r="S291" s="3"/>
      <c r="T291" s="3"/>
      <c r="V291" s="3"/>
    </row>
    <row r="292" spans="19:22" x14ac:dyDescent="0.25">
      <c r="S292" s="3"/>
      <c r="T292" s="3"/>
      <c r="V292" s="3"/>
    </row>
    <row r="293" spans="19:22" x14ac:dyDescent="0.25">
      <c r="S293" s="3"/>
      <c r="T293" s="3"/>
      <c r="V293" s="3"/>
    </row>
    <row r="294" spans="19:22" x14ac:dyDescent="0.25">
      <c r="S294" s="3"/>
      <c r="T294" s="3"/>
      <c r="V294" s="3"/>
    </row>
    <row r="295" spans="19:22" x14ac:dyDescent="0.25">
      <c r="S295" s="3"/>
      <c r="T295" s="3"/>
      <c r="V295" s="3"/>
    </row>
    <row r="296" spans="19:22" x14ac:dyDescent="0.25">
      <c r="S296" s="3"/>
      <c r="T296" s="3"/>
      <c r="V296" s="3"/>
    </row>
    <row r="297" spans="19:22" x14ac:dyDescent="0.25">
      <c r="S297" s="3"/>
      <c r="T297" s="3"/>
      <c r="V297" s="3"/>
    </row>
    <row r="298" spans="19:22" x14ac:dyDescent="0.25">
      <c r="S298" s="3"/>
      <c r="T298" s="3"/>
      <c r="V298" s="3"/>
    </row>
    <row r="299" spans="19:22" x14ac:dyDescent="0.25">
      <c r="S299" s="3"/>
      <c r="T299" s="3"/>
      <c r="V299" s="3"/>
    </row>
    <row r="300" spans="19:22" x14ac:dyDescent="0.25">
      <c r="S300" s="3"/>
      <c r="T300" s="3"/>
      <c r="V300" s="3"/>
    </row>
    <row r="301" spans="19:22" x14ac:dyDescent="0.25">
      <c r="S301" s="3"/>
      <c r="T301" s="3"/>
      <c r="V301" s="3"/>
    </row>
    <row r="302" spans="19:22" x14ac:dyDescent="0.25">
      <c r="S302" s="3"/>
      <c r="T302" s="3"/>
      <c r="V302" s="3"/>
    </row>
    <row r="303" spans="19:22" x14ac:dyDescent="0.25">
      <c r="S303" s="3"/>
      <c r="T303" s="3"/>
      <c r="V303" s="3"/>
    </row>
    <row r="304" spans="19:22" x14ac:dyDescent="0.25">
      <c r="S304" s="3"/>
      <c r="T304" s="3"/>
      <c r="V304" s="3"/>
    </row>
    <row r="305" spans="19:22" x14ac:dyDescent="0.25">
      <c r="S305" s="3"/>
      <c r="T305" s="3"/>
      <c r="V305" s="3"/>
    </row>
    <row r="306" spans="19:22" x14ac:dyDescent="0.25">
      <c r="S306" s="3"/>
      <c r="T306" s="3"/>
      <c r="V306" s="3"/>
    </row>
    <row r="307" spans="19:22" x14ac:dyDescent="0.25">
      <c r="S307" s="3"/>
      <c r="T307" s="3"/>
      <c r="V307" s="3"/>
    </row>
    <row r="308" spans="19:22" x14ac:dyDescent="0.25">
      <c r="S308" s="3"/>
      <c r="T308" s="3"/>
      <c r="V308" s="3"/>
    </row>
    <row r="309" spans="19:22" x14ac:dyDescent="0.25">
      <c r="S309" s="3"/>
      <c r="T309" s="3"/>
      <c r="V309" s="3"/>
    </row>
    <row r="310" spans="19:22" x14ac:dyDescent="0.25">
      <c r="S310" s="3"/>
      <c r="T310" s="3"/>
      <c r="V310" s="3"/>
    </row>
    <row r="311" spans="19:22" x14ac:dyDescent="0.25">
      <c r="S311" s="3"/>
      <c r="T311" s="3"/>
      <c r="V311" s="3"/>
    </row>
    <row r="312" spans="19:22" x14ac:dyDescent="0.25">
      <c r="T312" s="3"/>
      <c r="V312" s="3"/>
    </row>
    <row r="313" spans="19:22" x14ac:dyDescent="0.25">
      <c r="T313" s="3"/>
      <c r="V313" s="3"/>
    </row>
    <row r="314" spans="19:22" x14ac:dyDescent="0.25">
      <c r="T314" s="3"/>
      <c r="V314" s="3"/>
    </row>
    <row r="315" spans="19:22" x14ac:dyDescent="0.25">
      <c r="T315" s="3"/>
      <c r="V315" s="3"/>
    </row>
    <row r="316" spans="19:22" x14ac:dyDescent="0.25">
      <c r="T316" s="3"/>
      <c r="V316" s="3"/>
    </row>
    <row r="317" spans="19:22" x14ac:dyDescent="0.25">
      <c r="T317" s="3"/>
      <c r="V317" s="3"/>
    </row>
    <row r="318" spans="19:22" x14ac:dyDescent="0.25">
      <c r="T318" s="3"/>
      <c r="V318" s="3"/>
    </row>
    <row r="319" spans="19:22" x14ac:dyDescent="0.25">
      <c r="T319" s="3"/>
      <c r="V319" s="3"/>
    </row>
    <row r="320" spans="19:22" x14ac:dyDescent="0.25">
      <c r="T320" s="3"/>
      <c r="V320" s="3"/>
    </row>
    <row r="321" spans="14:22" x14ac:dyDescent="0.25">
      <c r="T321" s="3"/>
      <c r="V321" s="3"/>
    </row>
    <row r="322" spans="14:22" x14ac:dyDescent="0.25">
      <c r="T322" s="3"/>
      <c r="V322" s="3"/>
    </row>
    <row r="323" spans="14:22" x14ac:dyDescent="0.25">
      <c r="T323" s="3"/>
      <c r="V323" s="3"/>
    </row>
    <row r="324" spans="14:22" x14ac:dyDescent="0.25">
      <c r="R324" s="3"/>
      <c r="T324" s="3"/>
      <c r="V324" s="3"/>
    </row>
    <row r="325" spans="14:22" x14ac:dyDescent="0.25">
      <c r="N325" s="3"/>
      <c r="T325" s="3"/>
      <c r="V325" s="3"/>
    </row>
    <row r="326" spans="14:22" x14ac:dyDescent="0.25">
      <c r="T326" s="3"/>
      <c r="V326" s="3"/>
    </row>
    <row r="327" spans="14:22" x14ac:dyDescent="0.25">
      <c r="T327" s="3"/>
      <c r="V327" s="3"/>
    </row>
    <row r="328" spans="14:22" x14ac:dyDescent="0.25">
      <c r="T328" s="3"/>
      <c r="V328" s="3"/>
    </row>
    <row r="329" spans="14:22" x14ac:dyDescent="0.25">
      <c r="T329" s="3"/>
      <c r="V329" s="3"/>
    </row>
    <row r="330" spans="14:22" x14ac:dyDescent="0.25">
      <c r="T330" s="3"/>
      <c r="V330" s="3"/>
    </row>
    <row r="331" spans="14:22" x14ac:dyDescent="0.25">
      <c r="T331" s="3"/>
      <c r="V331" s="3"/>
    </row>
    <row r="332" spans="14:22" x14ac:dyDescent="0.25">
      <c r="T332" s="3"/>
      <c r="V332" s="3"/>
    </row>
    <row r="333" spans="14:22" x14ac:dyDescent="0.25">
      <c r="T333" s="3"/>
      <c r="V333" s="3"/>
    </row>
    <row r="334" spans="14:22" x14ac:dyDescent="0.25">
      <c r="T334" s="3"/>
      <c r="V334" s="3"/>
    </row>
    <row r="335" spans="14:22" x14ac:dyDescent="0.25">
      <c r="T335" s="3"/>
      <c r="V335" s="3"/>
    </row>
    <row r="336" spans="14:22" x14ac:dyDescent="0.25">
      <c r="T336" s="3"/>
      <c r="V336" s="3"/>
    </row>
    <row r="337" spans="20:22" x14ac:dyDescent="0.25">
      <c r="T337" s="3"/>
      <c r="V337" s="3"/>
    </row>
    <row r="338" spans="20:22" x14ac:dyDescent="0.25">
      <c r="V338" s="3"/>
    </row>
    <row r="339" spans="20:22" x14ac:dyDescent="0.25">
      <c r="T339" s="3"/>
      <c r="V339" s="3"/>
    </row>
    <row r="340" spans="20:22" x14ac:dyDescent="0.25">
      <c r="T340" s="3"/>
      <c r="V340" s="3"/>
    </row>
    <row r="341" spans="20:22" x14ac:dyDescent="0.25">
      <c r="T341" s="3"/>
      <c r="V341" s="3"/>
    </row>
    <row r="342" spans="20:22" x14ac:dyDescent="0.25">
      <c r="T342" s="3"/>
      <c r="V342" s="3"/>
    </row>
    <row r="343" spans="20:22" x14ac:dyDescent="0.25">
      <c r="T343" s="3"/>
      <c r="V343" s="3"/>
    </row>
    <row r="344" spans="20:22" x14ac:dyDescent="0.25">
      <c r="T344" s="3"/>
      <c r="V344" s="3"/>
    </row>
    <row r="345" spans="20:22" x14ac:dyDescent="0.25">
      <c r="T345" s="3"/>
      <c r="V345" s="3"/>
    </row>
    <row r="346" spans="20:22" x14ac:dyDescent="0.25">
      <c r="T346" s="3"/>
      <c r="V346" s="3"/>
    </row>
    <row r="347" spans="20:22" x14ac:dyDescent="0.25">
      <c r="T347" s="3"/>
      <c r="V347" s="3"/>
    </row>
    <row r="348" spans="20:22" x14ac:dyDescent="0.25">
      <c r="T348" s="3"/>
      <c r="V348" s="3"/>
    </row>
    <row r="349" spans="20:22" x14ac:dyDescent="0.25">
      <c r="T349" s="3"/>
      <c r="V349" s="3"/>
    </row>
    <row r="350" spans="20:22" x14ac:dyDescent="0.25">
      <c r="T350" s="3"/>
      <c r="V350" s="3"/>
    </row>
    <row r="351" spans="20:22" x14ac:dyDescent="0.25">
      <c r="T351" s="3"/>
      <c r="V351" s="3"/>
    </row>
    <row r="352" spans="20:22" x14ac:dyDescent="0.25">
      <c r="T352" s="3"/>
      <c r="V352" s="3"/>
    </row>
    <row r="353" spans="20:22" x14ac:dyDescent="0.25">
      <c r="T353" s="3"/>
      <c r="V353" s="3"/>
    </row>
    <row r="354" spans="20:22" x14ac:dyDescent="0.25">
      <c r="T354" s="3"/>
      <c r="V354" s="3"/>
    </row>
    <row r="355" spans="20:22" x14ac:dyDescent="0.25">
      <c r="T355" s="3"/>
      <c r="V355" s="3"/>
    </row>
    <row r="356" spans="20:22" x14ac:dyDescent="0.25">
      <c r="T356" s="3"/>
      <c r="V356" s="3"/>
    </row>
    <row r="357" spans="20:22" x14ac:dyDescent="0.25">
      <c r="T357" s="3"/>
      <c r="V357" s="3"/>
    </row>
    <row r="358" spans="20:22" x14ac:dyDescent="0.25">
      <c r="T358" s="3"/>
      <c r="V358" s="3"/>
    </row>
    <row r="359" spans="20:22" x14ac:dyDescent="0.25">
      <c r="T359" s="3"/>
      <c r="V359" s="3"/>
    </row>
    <row r="360" spans="20:22" x14ac:dyDescent="0.25">
      <c r="T360" s="3"/>
      <c r="V360" s="3"/>
    </row>
    <row r="361" spans="20:22" x14ac:dyDescent="0.25">
      <c r="T361" s="3"/>
      <c r="V361" s="3"/>
    </row>
    <row r="362" spans="20:22" x14ac:dyDescent="0.25">
      <c r="T362" s="3"/>
      <c r="V362" s="3"/>
    </row>
    <row r="363" spans="20:22" x14ac:dyDescent="0.25">
      <c r="T363" s="3"/>
      <c r="V363" s="3"/>
    </row>
    <row r="364" spans="20:22" x14ac:dyDescent="0.25">
      <c r="T364" s="3"/>
      <c r="V364" s="3"/>
    </row>
    <row r="365" spans="20:22" x14ac:dyDescent="0.25">
      <c r="T365" s="3"/>
      <c r="V365" s="3"/>
    </row>
    <row r="366" spans="20:22" x14ac:dyDescent="0.25">
      <c r="T366" s="3"/>
      <c r="V366" s="3"/>
    </row>
    <row r="367" spans="20:22" x14ac:dyDescent="0.25">
      <c r="T367" s="3"/>
      <c r="V367" s="3"/>
    </row>
    <row r="368" spans="20:22" x14ac:dyDescent="0.25">
      <c r="T368" s="3"/>
      <c r="V368" s="3"/>
    </row>
    <row r="369" spans="18:22" x14ac:dyDescent="0.25">
      <c r="T369" s="3"/>
      <c r="V369" s="3"/>
    </row>
    <row r="370" spans="18:22" x14ac:dyDescent="0.25">
      <c r="T370" s="3"/>
      <c r="V370" s="3"/>
    </row>
    <row r="371" spans="18:22" x14ac:dyDescent="0.25">
      <c r="T371" s="3"/>
      <c r="V371" s="3"/>
    </row>
    <row r="372" spans="18:22" x14ac:dyDescent="0.25">
      <c r="T372" s="3"/>
      <c r="V372" s="3"/>
    </row>
    <row r="373" spans="18:22" x14ac:dyDescent="0.25">
      <c r="T373" s="3"/>
      <c r="V373" s="3"/>
    </row>
    <row r="374" spans="18:22" x14ac:dyDescent="0.25">
      <c r="T374" s="3"/>
      <c r="V374" s="3"/>
    </row>
    <row r="375" spans="18:22" x14ac:dyDescent="0.25">
      <c r="T375" s="3"/>
      <c r="V375" s="3"/>
    </row>
    <row r="376" spans="18:22" x14ac:dyDescent="0.25">
      <c r="T376" s="3"/>
      <c r="V376" s="3"/>
    </row>
    <row r="377" spans="18:22" x14ac:dyDescent="0.25">
      <c r="T377" s="3"/>
      <c r="V377" s="3"/>
    </row>
    <row r="378" spans="18:22" x14ac:dyDescent="0.25">
      <c r="T378" s="3"/>
      <c r="V378" s="3"/>
    </row>
    <row r="379" spans="18:22" x14ac:dyDescent="0.25">
      <c r="T379" s="3"/>
      <c r="V379" s="3"/>
    </row>
    <row r="380" spans="18:22" x14ac:dyDescent="0.25">
      <c r="T380" s="3"/>
      <c r="V380" s="3"/>
    </row>
    <row r="381" spans="18:22" x14ac:dyDescent="0.25">
      <c r="T381" s="3"/>
      <c r="V381" s="3"/>
    </row>
    <row r="382" spans="18:22" x14ac:dyDescent="0.25">
      <c r="T382" s="3"/>
      <c r="V382" s="3"/>
    </row>
    <row r="383" spans="18:22" x14ac:dyDescent="0.25">
      <c r="T383" s="3"/>
      <c r="V383" s="3"/>
    </row>
    <row r="384" spans="18:22" x14ac:dyDescent="0.25">
      <c r="R384" s="3"/>
      <c r="T384" s="3"/>
      <c r="V384" s="3"/>
    </row>
    <row r="385" spans="14:22" x14ac:dyDescent="0.25">
      <c r="N385" s="3"/>
      <c r="T385" s="3"/>
      <c r="V385" s="3"/>
    </row>
    <row r="386" spans="14:22" x14ac:dyDescent="0.25">
      <c r="T386" s="3"/>
      <c r="V386" s="3"/>
    </row>
    <row r="387" spans="14:22" x14ac:dyDescent="0.25">
      <c r="T387" s="3"/>
      <c r="V387" s="3"/>
    </row>
    <row r="388" spans="14:22" x14ac:dyDescent="0.25">
      <c r="T388" s="3"/>
      <c r="V388" s="3"/>
    </row>
    <row r="389" spans="14:22" x14ac:dyDescent="0.25">
      <c r="T389" s="3"/>
      <c r="V389" s="3"/>
    </row>
    <row r="390" spans="14:22" x14ac:dyDescent="0.25">
      <c r="T390" s="3"/>
      <c r="V390" s="3"/>
    </row>
    <row r="391" spans="14:22" x14ac:dyDescent="0.25">
      <c r="T391" s="3"/>
      <c r="V391" s="3"/>
    </row>
    <row r="392" spans="14:22" x14ac:dyDescent="0.25">
      <c r="T392" s="3"/>
      <c r="V392" s="3"/>
    </row>
    <row r="393" spans="14:22" x14ac:dyDescent="0.25">
      <c r="T393" s="3"/>
      <c r="V393" s="3"/>
    </row>
    <row r="394" spans="14:22" x14ac:dyDescent="0.25">
      <c r="T394" s="3"/>
      <c r="V394" s="3"/>
    </row>
    <row r="395" spans="14:22" x14ac:dyDescent="0.25">
      <c r="T395" s="3"/>
      <c r="V395" s="3"/>
    </row>
    <row r="396" spans="14:22" x14ac:dyDescent="0.25">
      <c r="T396" s="3"/>
      <c r="V396" s="3"/>
    </row>
    <row r="397" spans="14:22" x14ac:dyDescent="0.25">
      <c r="T397" s="3"/>
      <c r="V397" s="3"/>
    </row>
    <row r="398" spans="14:22" x14ac:dyDescent="0.25">
      <c r="T398" s="3"/>
      <c r="V398" s="3"/>
    </row>
    <row r="399" spans="14:22" x14ac:dyDescent="0.25">
      <c r="T399" s="3"/>
      <c r="V399" s="3"/>
    </row>
    <row r="400" spans="14:22" x14ac:dyDescent="0.25">
      <c r="T400" s="3"/>
      <c r="V400" s="3"/>
    </row>
    <row r="401" spans="20:22" x14ac:dyDescent="0.25">
      <c r="T401" s="3"/>
      <c r="V401" s="3"/>
    </row>
    <row r="402" spans="20:22" x14ac:dyDescent="0.25">
      <c r="T402" s="3"/>
      <c r="V402" s="3"/>
    </row>
    <row r="403" spans="20:22" x14ac:dyDescent="0.25">
      <c r="T403" s="3"/>
      <c r="V403" s="3"/>
    </row>
    <row r="404" spans="20:22" x14ac:dyDescent="0.25">
      <c r="T404" s="3"/>
      <c r="V404" s="3"/>
    </row>
    <row r="405" spans="20:22" x14ac:dyDescent="0.25">
      <c r="T405" s="3"/>
      <c r="V405" s="3"/>
    </row>
    <row r="406" spans="20:22" x14ac:dyDescent="0.25">
      <c r="T406" s="3"/>
      <c r="V406" s="3"/>
    </row>
    <row r="407" spans="20:22" x14ac:dyDescent="0.25">
      <c r="T407" s="3"/>
      <c r="V407" s="3"/>
    </row>
    <row r="408" spans="20:22" x14ac:dyDescent="0.25">
      <c r="T408" s="3"/>
      <c r="V408" s="3"/>
    </row>
    <row r="409" spans="20:22" x14ac:dyDescent="0.25">
      <c r="T409" s="3"/>
      <c r="V409" s="3"/>
    </row>
    <row r="410" spans="20:22" x14ac:dyDescent="0.25">
      <c r="T410" s="3"/>
      <c r="V410" s="3"/>
    </row>
    <row r="411" spans="20:22" x14ac:dyDescent="0.25">
      <c r="T411" s="3"/>
      <c r="V411" s="3"/>
    </row>
    <row r="412" spans="20:22" x14ac:dyDescent="0.25">
      <c r="T412" s="3"/>
      <c r="V412" s="3"/>
    </row>
    <row r="413" spans="20:22" x14ac:dyDescent="0.25">
      <c r="T413" s="3"/>
      <c r="V413" s="3"/>
    </row>
    <row r="414" spans="20:22" x14ac:dyDescent="0.25">
      <c r="T414" s="3"/>
      <c r="V414" s="3"/>
    </row>
    <row r="415" spans="20:22" x14ac:dyDescent="0.25">
      <c r="T415" s="3"/>
      <c r="V415" s="3"/>
    </row>
    <row r="416" spans="20:22" x14ac:dyDescent="0.25">
      <c r="T416" s="3"/>
    </row>
    <row r="417" spans="20:20" x14ac:dyDescent="0.25">
      <c r="T417" s="3"/>
    </row>
    <row r="418" spans="20:20" x14ac:dyDescent="0.25">
      <c r="T418" s="3"/>
    </row>
    <row r="419" spans="20:20" x14ac:dyDescent="0.25">
      <c r="T419" s="3"/>
    </row>
    <row r="420" spans="20:20" x14ac:dyDescent="0.25">
      <c r="T420" s="3"/>
    </row>
    <row r="421" spans="20:20" x14ac:dyDescent="0.25">
      <c r="T421" s="3"/>
    </row>
    <row r="422" spans="20:20" x14ac:dyDescent="0.25">
      <c r="T422" s="3"/>
    </row>
    <row r="423" spans="20:20" x14ac:dyDescent="0.25">
      <c r="T423" s="3"/>
    </row>
    <row r="424" spans="20:20" x14ac:dyDescent="0.25">
      <c r="T424" s="3"/>
    </row>
    <row r="425" spans="20:20" x14ac:dyDescent="0.25">
      <c r="T425" s="3"/>
    </row>
    <row r="426" spans="20:20" x14ac:dyDescent="0.25">
      <c r="T426" s="3"/>
    </row>
    <row r="427" spans="20:20" x14ac:dyDescent="0.25">
      <c r="T427" s="3"/>
    </row>
    <row r="428" spans="20:20" x14ac:dyDescent="0.25">
      <c r="T428" s="3"/>
    </row>
    <row r="429" spans="20:20" x14ac:dyDescent="0.25">
      <c r="T429" s="3"/>
    </row>
    <row r="430" spans="20:20" x14ac:dyDescent="0.25">
      <c r="T430" s="3"/>
    </row>
    <row r="431" spans="20:20" x14ac:dyDescent="0.25">
      <c r="T431" s="3"/>
    </row>
    <row r="432" spans="20:20" x14ac:dyDescent="0.25">
      <c r="T432" s="3"/>
    </row>
    <row r="433" spans="14:20" x14ac:dyDescent="0.25">
      <c r="T433" s="3"/>
    </row>
    <row r="434" spans="14:20" x14ac:dyDescent="0.25">
      <c r="T434" s="3"/>
    </row>
    <row r="435" spans="14:20" x14ac:dyDescent="0.25">
      <c r="T435" s="3"/>
    </row>
    <row r="436" spans="14:20" x14ac:dyDescent="0.25">
      <c r="T436" s="3"/>
    </row>
    <row r="437" spans="14:20" x14ac:dyDescent="0.25">
      <c r="T437" s="3"/>
    </row>
    <row r="438" spans="14:20" x14ac:dyDescent="0.25">
      <c r="T438" s="3"/>
    </row>
    <row r="439" spans="14:20" x14ac:dyDescent="0.25">
      <c r="R439" s="3"/>
      <c r="T439" s="3"/>
    </row>
    <row r="440" spans="14:20" x14ac:dyDescent="0.25">
      <c r="N440" s="3"/>
      <c r="T440" s="3"/>
    </row>
    <row r="441" spans="14:20" x14ac:dyDescent="0.25">
      <c r="T441" s="3"/>
    </row>
    <row r="442" spans="14:20" x14ac:dyDescent="0.25">
      <c r="T442" s="3"/>
    </row>
    <row r="443" spans="14:20" x14ac:dyDescent="0.25">
      <c r="T443" s="3"/>
    </row>
    <row r="444" spans="14:20" x14ac:dyDescent="0.25">
      <c r="T444" s="3"/>
    </row>
    <row r="445" spans="14:20" x14ac:dyDescent="0.25">
      <c r="T445" s="3"/>
    </row>
    <row r="446" spans="14:20" x14ac:dyDescent="0.25">
      <c r="T446" s="3"/>
    </row>
    <row r="447" spans="14:20" x14ac:dyDescent="0.25">
      <c r="T447" s="3"/>
    </row>
    <row r="448" spans="14:20" x14ac:dyDescent="0.25">
      <c r="T448" s="3"/>
    </row>
    <row r="449" spans="20:20" x14ac:dyDescent="0.25">
      <c r="T449" s="3"/>
    </row>
    <row r="450" spans="20:20" x14ac:dyDescent="0.25">
      <c r="T450" s="3"/>
    </row>
    <row r="451" spans="20:20" x14ac:dyDescent="0.25">
      <c r="T451" s="3"/>
    </row>
    <row r="452" spans="20:20" x14ac:dyDescent="0.25">
      <c r="T452" s="3"/>
    </row>
    <row r="453" spans="20:20" x14ac:dyDescent="0.25">
      <c r="T453" s="3"/>
    </row>
    <row r="454" spans="20:20" x14ac:dyDescent="0.25">
      <c r="T454" s="3"/>
    </row>
    <row r="455" spans="20:20" x14ac:dyDescent="0.25">
      <c r="T455" s="3"/>
    </row>
    <row r="456" spans="20:20" x14ac:dyDescent="0.25">
      <c r="T456" s="3"/>
    </row>
    <row r="457" spans="20:20" x14ac:dyDescent="0.25">
      <c r="T457" s="3"/>
    </row>
    <row r="458" spans="20:20" x14ac:dyDescent="0.25">
      <c r="T458" s="3"/>
    </row>
    <row r="459" spans="20:20" x14ac:dyDescent="0.25">
      <c r="T459" s="3"/>
    </row>
    <row r="460" spans="20:20" x14ac:dyDescent="0.25">
      <c r="T460" s="3"/>
    </row>
    <row r="461" spans="20:20" x14ac:dyDescent="0.25">
      <c r="T461" s="3"/>
    </row>
    <row r="462" spans="20:20" x14ac:dyDescent="0.25">
      <c r="T462" s="3"/>
    </row>
    <row r="463" spans="20:20" x14ac:dyDescent="0.25">
      <c r="T463" s="3"/>
    </row>
    <row r="464" spans="20:20" x14ac:dyDescent="0.25">
      <c r="T464" s="3"/>
    </row>
    <row r="465" spans="20:20" x14ac:dyDescent="0.25">
      <c r="T465" s="3"/>
    </row>
    <row r="466" spans="20:20" x14ac:dyDescent="0.25">
      <c r="T466" s="3"/>
    </row>
    <row r="467" spans="20:20" x14ac:dyDescent="0.25">
      <c r="T467" s="3"/>
    </row>
    <row r="468" spans="20:20" x14ac:dyDescent="0.25">
      <c r="T468" s="3"/>
    </row>
    <row r="469" spans="20:20" x14ac:dyDescent="0.25">
      <c r="T469" s="3"/>
    </row>
    <row r="470" spans="20:20" x14ac:dyDescent="0.25">
      <c r="T470" s="3"/>
    </row>
    <row r="471" spans="20:20" x14ac:dyDescent="0.25">
      <c r="T471" s="3"/>
    </row>
    <row r="472" spans="20:20" x14ac:dyDescent="0.25">
      <c r="T472" s="3"/>
    </row>
    <row r="473" spans="20:20" x14ac:dyDescent="0.25">
      <c r="T473" s="3"/>
    </row>
    <row r="474" spans="20:20" x14ac:dyDescent="0.25">
      <c r="T474" s="3"/>
    </row>
    <row r="475" spans="20:20" x14ac:dyDescent="0.25">
      <c r="T475" s="3"/>
    </row>
    <row r="476" spans="20:20" x14ac:dyDescent="0.25">
      <c r="T476" s="3"/>
    </row>
    <row r="477" spans="20:20" x14ac:dyDescent="0.25">
      <c r="T477" s="3"/>
    </row>
    <row r="478" spans="20:20" x14ac:dyDescent="0.25">
      <c r="T478" s="3"/>
    </row>
    <row r="479" spans="20:20" x14ac:dyDescent="0.25">
      <c r="T479" s="3"/>
    </row>
    <row r="480" spans="20:20" x14ac:dyDescent="0.25">
      <c r="T480" s="3"/>
    </row>
    <row r="481" spans="20:20" x14ac:dyDescent="0.25">
      <c r="T481" s="3"/>
    </row>
    <row r="482" spans="20:20" x14ac:dyDescent="0.25">
      <c r="T482" s="3"/>
    </row>
    <row r="483" spans="20:20" x14ac:dyDescent="0.25">
      <c r="T483" s="3"/>
    </row>
    <row r="484" spans="20:20" x14ac:dyDescent="0.25">
      <c r="T484" s="3"/>
    </row>
    <row r="485" spans="20:20" x14ac:dyDescent="0.25">
      <c r="T485" s="3"/>
    </row>
    <row r="486" spans="20:20" x14ac:dyDescent="0.25">
      <c r="T486" s="3"/>
    </row>
    <row r="487" spans="20:20" x14ac:dyDescent="0.25">
      <c r="T487" s="3"/>
    </row>
    <row r="488" spans="20:20" x14ac:dyDescent="0.25">
      <c r="T488" s="3"/>
    </row>
    <row r="489" spans="20:20" x14ac:dyDescent="0.25">
      <c r="T489" s="3"/>
    </row>
    <row r="490" spans="20:20" x14ac:dyDescent="0.25">
      <c r="T490" s="3"/>
    </row>
    <row r="491" spans="20:20" x14ac:dyDescent="0.25">
      <c r="T491" s="3"/>
    </row>
    <row r="492" spans="20:20" x14ac:dyDescent="0.25">
      <c r="T492" s="3"/>
    </row>
    <row r="493" spans="20:20" x14ac:dyDescent="0.25">
      <c r="T493" s="3"/>
    </row>
    <row r="494" spans="20:20" x14ac:dyDescent="0.25">
      <c r="T494" s="3"/>
    </row>
    <row r="495" spans="20:20" x14ac:dyDescent="0.25">
      <c r="T495" s="3"/>
    </row>
    <row r="496" spans="20:20" x14ac:dyDescent="0.25">
      <c r="T496" s="3"/>
    </row>
    <row r="497" spans="20:20" x14ac:dyDescent="0.25">
      <c r="T497" s="3"/>
    </row>
    <row r="498" spans="20:20" x14ac:dyDescent="0.25">
      <c r="T498" s="3"/>
    </row>
    <row r="499" spans="20:20" x14ac:dyDescent="0.25">
      <c r="T499" s="3"/>
    </row>
    <row r="500" spans="20:20" x14ac:dyDescent="0.25">
      <c r="T500" s="3"/>
    </row>
    <row r="501" spans="20:20" x14ac:dyDescent="0.25">
      <c r="T501" s="3"/>
    </row>
    <row r="502" spans="20:20" x14ac:dyDescent="0.25">
      <c r="T502" s="3"/>
    </row>
    <row r="503" spans="20:20" x14ac:dyDescent="0.25">
      <c r="T503" s="3"/>
    </row>
    <row r="504" spans="20:20" x14ac:dyDescent="0.25">
      <c r="T504" s="3"/>
    </row>
    <row r="505" spans="20:20" x14ac:dyDescent="0.25">
      <c r="T505" s="3"/>
    </row>
    <row r="506" spans="20:20" x14ac:dyDescent="0.25">
      <c r="T506" s="3"/>
    </row>
    <row r="507" spans="20:20" x14ac:dyDescent="0.25">
      <c r="T507" s="3"/>
    </row>
    <row r="508" spans="20:20" x14ac:dyDescent="0.25">
      <c r="T508" s="3"/>
    </row>
    <row r="509" spans="20:20" x14ac:dyDescent="0.25">
      <c r="T509" s="3"/>
    </row>
    <row r="510" spans="20:20" x14ac:dyDescent="0.25">
      <c r="T510" s="3"/>
    </row>
    <row r="511" spans="20:20" x14ac:dyDescent="0.25">
      <c r="T511" s="3"/>
    </row>
    <row r="512" spans="20:20" x14ac:dyDescent="0.25">
      <c r="T512" s="3"/>
    </row>
    <row r="513" spans="20:20" x14ac:dyDescent="0.25">
      <c r="T513" s="3"/>
    </row>
    <row r="514" spans="20:20" x14ac:dyDescent="0.25">
      <c r="T514" s="3"/>
    </row>
    <row r="515" spans="20:20" x14ac:dyDescent="0.25">
      <c r="T515" s="3"/>
    </row>
    <row r="516" spans="20:20" x14ac:dyDescent="0.25">
      <c r="T516" s="3"/>
    </row>
    <row r="517" spans="20:20" x14ac:dyDescent="0.25">
      <c r="T517" s="3"/>
    </row>
    <row r="518" spans="20:20" x14ac:dyDescent="0.25">
      <c r="T518" s="3"/>
    </row>
    <row r="519" spans="20:20" x14ac:dyDescent="0.25">
      <c r="T519" s="3"/>
    </row>
    <row r="520" spans="20:20" x14ac:dyDescent="0.25">
      <c r="T520" s="3"/>
    </row>
    <row r="521" spans="20:20" x14ac:dyDescent="0.25">
      <c r="T521" s="3"/>
    </row>
    <row r="522" spans="20:20" x14ac:dyDescent="0.25">
      <c r="T522" s="3"/>
    </row>
    <row r="523" spans="20:20" x14ac:dyDescent="0.25">
      <c r="T523" s="3"/>
    </row>
    <row r="524" spans="20:20" x14ac:dyDescent="0.25">
      <c r="T524" s="3"/>
    </row>
    <row r="525" spans="20:20" x14ac:dyDescent="0.25">
      <c r="T525" s="3"/>
    </row>
    <row r="526" spans="20:20" x14ac:dyDescent="0.25">
      <c r="T526" s="3"/>
    </row>
    <row r="527" spans="20:20" x14ac:dyDescent="0.25">
      <c r="T527" s="3"/>
    </row>
    <row r="528" spans="20:20" x14ac:dyDescent="0.25">
      <c r="T528" s="3"/>
    </row>
    <row r="529" spans="20:20" x14ac:dyDescent="0.25">
      <c r="T529" s="3"/>
    </row>
    <row r="530" spans="20:20" x14ac:dyDescent="0.25">
      <c r="T530" s="3"/>
    </row>
    <row r="531" spans="20:20" x14ac:dyDescent="0.25">
      <c r="T531" s="3"/>
    </row>
    <row r="532" spans="20:20" x14ac:dyDescent="0.25">
      <c r="T532" s="3"/>
    </row>
  </sheetData>
  <sortState xmlns:xlrd2="http://schemas.microsoft.com/office/spreadsheetml/2017/richdata2" ref="T2:T532">
    <sortCondition ref="T2:T5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F028-AC54-43BF-B0E5-E2CA8F70BBCA}">
  <dimension ref="B2:V664"/>
  <sheetViews>
    <sheetView workbookViewId="0">
      <pane ySplit="6" topLeftCell="A12" activePane="bottomLeft" state="frozen"/>
      <selection pane="bottomLeft" activeCell="G4" sqref="G4"/>
    </sheetView>
  </sheetViews>
  <sheetFormatPr defaultRowHeight="15" x14ac:dyDescent="0.25"/>
  <cols>
    <col min="2" max="2" width="8.85546875" style="3"/>
    <col min="3" max="3" width="24.7109375" customWidth="1"/>
    <col min="4" max="4" width="8.85546875" style="3"/>
    <col min="5" max="12" width="6.7109375" style="3" customWidth="1"/>
    <col min="13" max="13" width="6.7109375" customWidth="1"/>
    <col min="14" max="15" width="8.7109375" customWidth="1"/>
    <col min="20" max="20" width="16.28515625" customWidth="1"/>
  </cols>
  <sheetData>
    <row r="2" spans="2:21" s="1" customFormat="1" ht="23.25" x14ac:dyDescent="0.35">
      <c r="C2" s="24" t="s">
        <v>104</v>
      </c>
      <c r="D2" s="2"/>
      <c r="E2" s="2"/>
      <c r="F2" s="2"/>
      <c r="G2" s="2"/>
      <c r="H2" s="2"/>
      <c r="I2" s="2"/>
      <c r="J2" s="2"/>
      <c r="K2" s="2"/>
      <c r="L2" s="2"/>
      <c r="O2" s="19"/>
      <c r="P2" s="19"/>
      <c r="Q2" s="19"/>
      <c r="R2" s="19"/>
      <c r="S2" s="3"/>
      <c r="T2" s="3"/>
    </row>
    <row r="3" spans="2:21" x14ac:dyDescent="0.25">
      <c r="S3" s="3"/>
      <c r="T3" s="3"/>
    </row>
    <row r="4" spans="2:21" ht="18.75" x14ac:dyDescent="0.3">
      <c r="C4" s="34" t="s">
        <v>95</v>
      </c>
      <c r="S4" s="3"/>
      <c r="T4" s="3"/>
    </row>
    <row r="5" spans="2:21" x14ac:dyDescent="0.25">
      <c r="S5" s="3"/>
      <c r="T5" s="3"/>
    </row>
    <row r="6" spans="2:21" s="5" customFormat="1" ht="15.75" thickBot="1" x14ac:dyDescent="0.3">
      <c r="B6" s="6" t="s">
        <v>2</v>
      </c>
      <c r="C6" s="7" t="s">
        <v>0</v>
      </c>
      <c r="D6" s="6" t="s">
        <v>1</v>
      </c>
      <c r="O6"/>
      <c r="P6"/>
      <c r="Q6"/>
      <c r="R6"/>
      <c r="S6" s="3"/>
      <c r="T6" s="3"/>
    </row>
    <row r="7" spans="2:21" s="5" customFormat="1" ht="15.75" thickBot="1" x14ac:dyDescent="0.3">
      <c r="B7" s="4"/>
      <c r="D7" s="4"/>
      <c r="E7" s="6" t="s">
        <v>11</v>
      </c>
      <c r="F7" s="6" t="s">
        <v>11</v>
      </c>
      <c r="G7" s="6" t="s">
        <v>70</v>
      </c>
      <c r="H7" s="6" t="s">
        <v>70</v>
      </c>
      <c r="I7" s="6" t="s">
        <v>74</v>
      </c>
      <c r="J7" s="6" t="s">
        <v>74</v>
      </c>
      <c r="K7" s="6" t="s">
        <v>75</v>
      </c>
      <c r="L7" s="6" t="s">
        <v>75</v>
      </c>
      <c r="M7" s="3"/>
      <c r="N7" s="3"/>
      <c r="O7" s="3"/>
      <c r="P7"/>
      <c r="Q7"/>
      <c r="R7"/>
      <c r="S7" s="3"/>
      <c r="T7" s="3"/>
    </row>
    <row r="8" spans="2:21" s="5" customFormat="1" x14ac:dyDescent="0.25">
      <c r="B8" s="3">
        <v>1900</v>
      </c>
      <c r="C8" s="29" t="s">
        <v>71</v>
      </c>
      <c r="D8" s="4">
        <v>154</v>
      </c>
      <c r="E8" s="9" t="s">
        <v>5</v>
      </c>
      <c r="F8" s="9" t="s">
        <v>5</v>
      </c>
      <c r="G8" s="3">
        <v>38</v>
      </c>
      <c r="H8" s="12">
        <f>G8/D8</f>
        <v>0.24675324675324675</v>
      </c>
      <c r="I8" s="3">
        <v>13</v>
      </c>
      <c r="J8" s="12">
        <f>I8/D8</f>
        <v>8.4415584415584416E-2</v>
      </c>
      <c r="K8" s="3">
        <v>103</v>
      </c>
      <c r="L8" s="16">
        <f>K8/D8</f>
        <v>0.66883116883116878</v>
      </c>
      <c r="M8" s="3"/>
      <c r="P8"/>
      <c r="Q8"/>
      <c r="R8"/>
      <c r="S8" s="3"/>
      <c r="T8" s="23"/>
    </row>
    <row r="9" spans="2:21" s="5" customFormat="1" x14ac:dyDescent="0.25">
      <c r="B9" s="3">
        <v>1900</v>
      </c>
      <c r="C9" s="28" t="s">
        <v>69</v>
      </c>
      <c r="D9" s="4">
        <v>154</v>
      </c>
      <c r="E9" s="3">
        <v>38</v>
      </c>
      <c r="F9" s="12">
        <f>E9/D9</f>
        <v>0.24675324675324675</v>
      </c>
      <c r="G9" s="9" t="s">
        <v>5</v>
      </c>
      <c r="H9" s="9" t="s">
        <v>5</v>
      </c>
      <c r="I9" s="3">
        <v>109</v>
      </c>
      <c r="J9" s="15">
        <f>I9/D9</f>
        <v>0.70779220779220775</v>
      </c>
      <c r="K9" s="3">
        <v>7</v>
      </c>
      <c r="L9" s="12">
        <f>K9/D9</f>
        <v>4.5454545454545456E-2</v>
      </c>
      <c r="M9" s="3"/>
      <c r="P9"/>
      <c r="Q9"/>
      <c r="R9"/>
      <c r="S9" s="3"/>
      <c r="T9" s="23"/>
    </row>
    <row r="10" spans="2:21" s="5" customFormat="1" x14ac:dyDescent="0.25">
      <c r="B10" s="3">
        <v>1900</v>
      </c>
      <c r="C10" s="28" t="s">
        <v>72</v>
      </c>
      <c r="D10" s="4">
        <v>125</v>
      </c>
      <c r="E10" s="3">
        <v>13</v>
      </c>
      <c r="F10" s="12">
        <f>E10/D10</f>
        <v>0.104</v>
      </c>
      <c r="G10" s="3">
        <v>109</v>
      </c>
      <c r="H10" s="15">
        <f>G10/D10</f>
        <v>0.872</v>
      </c>
      <c r="I10" s="9" t="s">
        <v>5</v>
      </c>
      <c r="J10" s="9" t="s">
        <v>5</v>
      </c>
      <c r="K10" s="3">
        <v>3</v>
      </c>
      <c r="L10" s="12">
        <f>K10/D10</f>
        <v>2.4E-2</v>
      </c>
      <c r="M10" s="3"/>
      <c r="N10" s="3"/>
      <c r="O10" s="22"/>
      <c r="P10"/>
      <c r="Q10"/>
      <c r="R10"/>
      <c r="S10" s="3"/>
      <c r="T10" s="23"/>
    </row>
    <row r="11" spans="2:21" s="5" customFormat="1" x14ac:dyDescent="0.25">
      <c r="B11" s="3">
        <v>1900</v>
      </c>
      <c r="C11" s="29" t="s">
        <v>73</v>
      </c>
      <c r="D11" s="4">
        <v>113</v>
      </c>
      <c r="E11" s="3">
        <v>103</v>
      </c>
      <c r="F11" s="16">
        <f>E11/D11</f>
        <v>0.91150442477876104</v>
      </c>
      <c r="G11" s="3">
        <v>7</v>
      </c>
      <c r="H11" s="12">
        <f>G11/D11</f>
        <v>6.1946902654867256E-2</v>
      </c>
      <c r="I11" s="3">
        <v>3</v>
      </c>
      <c r="J11" s="12">
        <f>I11/D11</f>
        <v>2.6548672566371681E-2</v>
      </c>
      <c r="K11" s="9" t="s">
        <v>5</v>
      </c>
      <c r="L11" s="9" t="s">
        <v>5</v>
      </c>
      <c r="M11" s="3"/>
      <c r="N11" s="3"/>
      <c r="O11" s="22"/>
      <c r="P11"/>
      <c r="Q11"/>
      <c r="R11"/>
      <c r="S11" s="3"/>
      <c r="T11" s="23"/>
    </row>
    <row r="12" spans="2:21" s="5" customFormat="1" x14ac:dyDescent="0.25">
      <c r="B12" s="3"/>
      <c r="C12"/>
      <c r="D12" s="3"/>
      <c r="E12" s="4">
        <f>SUM(E8:E11)</f>
        <v>154</v>
      </c>
      <c r="F12" s="4"/>
      <c r="G12" s="4">
        <f>SUM(G8:G11)</f>
        <v>154</v>
      </c>
      <c r="H12" s="4"/>
      <c r="I12" s="4">
        <f>SUM(I8:I11)</f>
        <v>125</v>
      </c>
      <c r="J12" s="4"/>
      <c r="K12" s="4">
        <f>SUM(K8:K11)</f>
        <v>113</v>
      </c>
      <c r="L12" s="3"/>
      <c r="M12" s="3"/>
      <c r="N12"/>
      <c r="O12"/>
      <c r="P12"/>
      <c r="Q12"/>
      <c r="R12"/>
      <c r="S12" s="3"/>
      <c r="T12" s="23"/>
      <c r="U12"/>
    </row>
    <row r="13" spans="2:21" s="5" customFormat="1" x14ac:dyDescent="0.25">
      <c r="B13" s="3"/>
      <c r="C13"/>
      <c r="D13" s="3"/>
      <c r="E13" s="4"/>
      <c r="F13" s="4"/>
      <c r="G13" s="4"/>
      <c r="H13" s="4"/>
      <c r="I13" s="4"/>
      <c r="J13" s="4"/>
      <c r="K13" s="4"/>
      <c r="L13" s="3"/>
      <c r="M13" s="3"/>
      <c r="N13"/>
      <c r="O13"/>
      <c r="P13"/>
      <c r="Q13"/>
      <c r="R13"/>
      <c r="S13" s="3"/>
      <c r="T13" s="23"/>
      <c r="U13"/>
    </row>
    <row r="14" spans="2:21" s="5" customFormat="1" x14ac:dyDescent="0.25">
      <c r="B14" s="3"/>
      <c r="C14" s="5" t="s">
        <v>96</v>
      </c>
      <c r="D14" s="3">
        <f>103+109</f>
        <v>212</v>
      </c>
      <c r="E14" s="8">
        <f>212/273</f>
        <v>0.77655677655677657</v>
      </c>
      <c r="F14" s="4"/>
      <c r="G14" s="4"/>
      <c r="H14" s="4"/>
      <c r="I14" s="4"/>
      <c r="J14" s="4"/>
      <c r="K14" s="4"/>
      <c r="L14" s="3"/>
      <c r="M14" s="3"/>
      <c r="N14"/>
      <c r="O14"/>
      <c r="P14"/>
      <c r="Q14"/>
      <c r="R14"/>
      <c r="S14" s="3"/>
      <c r="T14" s="23"/>
      <c r="U14"/>
    </row>
    <row r="15" spans="2:21" x14ac:dyDescent="0.25">
      <c r="C15" s="5" t="s">
        <v>97</v>
      </c>
      <c r="D15" s="25">
        <f>38+13+7+3</f>
        <v>61</v>
      </c>
      <c r="E15" s="22">
        <f>61/273</f>
        <v>0.22344322344322345</v>
      </c>
      <c r="K15" s="18"/>
      <c r="L15" s="18"/>
      <c r="N15" s="17"/>
      <c r="O15" s="18"/>
      <c r="S15" s="3"/>
      <c r="T15" s="3"/>
    </row>
    <row r="16" spans="2:21" x14ac:dyDescent="0.25">
      <c r="C16" s="5"/>
      <c r="K16" s="18"/>
      <c r="L16" s="18"/>
      <c r="N16" s="17"/>
      <c r="O16" s="18"/>
      <c r="S16" s="3"/>
      <c r="T16" s="3"/>
    </row>
    <row r="17" spans="2:22" x14ac:dyDescent="0.25">
      <c r="S17" s="3"/>
      <c r="T17" s="3"/>
    </row>
    <row r="18" spans="2:22" s="5" customFormat="1" ht="15.75" thickBot="1" x14ac:dyDescent="0.3">
      <c r="B18" s="4"/>
      <c r="D18" s="4"/>
      <c r="E18" s="6" t="s">
        <v>70</v>
      </c>
      <c r="F18" s="6" t="s">
        <v>70</v>
      </c>
      <c r="G18" s="6" t="s">
        <v>17</v>
      </c>
      <c r="H18" s="6" t="s">
        <v>17</v>
      </c>
      <c r="I18" s="6" t="s">
        <v>74</v>
      </c>
      <c r="J18" s="6" t="s">
        <v>74</v>
      </c>
      <c r="K18" s="6" t="s">
        <v>78</v>
      </c>
      <c r="L18" s="6" t="s">
        <v>78</v>
      </c>
      <c r="M18" s="4"/>
      <c r="O18"/>
      <c r="P18"/>
      <c r="Q18"/>
      <c r="R18"/>
      <c r="S18" s="3"/>
      <c r="T18" s="23"/>
      <c r="V18" s="3"/>
    </row>
    <row r="19" spans="2:22" s="5" customFormat="1" x14ac:dyDescent="0.25">
      <c r="B19" s="3">
        <v>1902</v>
      </c>
      <c r="C19" s="28" t="s">
        <v>69</v>
      </c>
      <c r="D19" s="4">
        <v>189</v>
      </c>
      <c r="E19" s="9" t="s">
        <v>5</v>
      </c>
      <c r="F19" s="9" t="s">
        <v>5</v>
      </c>
      <c r="G19" s="3">
        <v>36</v>
      </c>
      <c r="H19" s="12">
        <f>G19/D19</f>
        <v>0.19047619047619047</v>
      </c>
      <c r="I19" s="3">
        <v>140</v>
      </c>
      <c r="J19" s="15">
        <f>I19/D19</f>
        <v>0.7407407407407407</v>
      </c>
      <c r="K19" s="3">
        <v>14</v>
      </c>
      <c r="L19" s="8">
        <f>K19/D19</f>
        <v>7.407407407407407E-2</v>
      </c>
      <c r="M19" s="3"/>
      <c r="P19"/>
      <c r="Q19"/>
      <c r="R19"/>
      <c r="S19" s="3"/>
      <c r="T19" s="23"/>
      <c r="V19" s="3"/>
    </row>
    <row r="20" spans="2:22" s="5" customFormat="1" x14ac:dyDescent="0.25">
      <c r="B20" s="3">
        <v>1902</v>
      </c>
      <c r="C20" s="29" t="s">
        <v>76</v>
      </c>
      <c r="D20" s="4">
        <v>169</v>
      </c>
      <c r="E20" s="3">
        <v>36</v>
      </c>
      <c r="F20" s="12">
        <f>E20/D20</f>
        <v>0.21301775147928995</v>
      </c>
      <c r="G20" s="9" t="s">
        <v>5</v>
      </c>
      <c r="H20" s="9" t="s">
        <v>5</v>
      </c>
      <c r="I20" s="3">
        <v>12</v>
      </c>
      <c r="J20" s="8">
        <f>I20/D20</f>
        <v>7.1005917159763315E-2</v>
      </c>
      <c r="K20" s="3">
        <v>122</v>
      </c>
      <c r="L20" s="16">
        <f>K20/D20</f>
        <v>0.72189349112426038</v>
      </c>
      <c r="M20" s="3"/>
      <c r="P20"/>
      <c r="Q20"/>
      <c r="R20"/>
      <c r="S20" s="3"/>
      <c r="T20" s="23"/>
      <c r="V20" s="3"/>
    </row>
    <row r="21" spans="2:22" s="5" customFormat="1" x14ac:dyDescent="0.25">
      <c r="B21" s="3">
        <v>1902</v>
      </c>
      <c r="C21" s="28" t="s">
        <v>72</v>
      </c>
      <c r="D21" s="4">
        <v>161</v>
      </c>
      <c r="E21" s="3">
        <v>140</v>
      </c>
      <c r="F21" s="15">
        <f>E21/D21</f>
        <v>0.86956521739130432</v>
      </c>
      <c r="G21" s="3">
        <v>12</v>
      </c>
      <c r="H21" s="8">
        <f>G21/D21</f>
        <v>7.4534161490683232E-2</v>
      </c>
      <c r="I21" s="9" t="s">
        <v>5</v>
      </c>
      <c r="J21" s="9" t="s">
        <v>5</v>
      </c>
      <c r="K21" s="3">
        <v>9</v>
      </c>
      <c r="L21" s="12">
        <f>K21/D21</f>
        <v>5.5900621118012424E-2</v>
      </c>
      <c r="M21" s="3"/>
      <c r="N21"/>
      <c r="O21"/>
      <c r="P21"/>
      <c r="Q21"/>
      <c r="R21"/>
      <c r="S21" s="3"/>
      <c r="T21" s="23"/>
      <c r="V21" s="3"/>
    </row>
    <row r="22" spans="2:22" s="5" customFormat="1" x14ac:dyDescent="0.25">
      <c r="B22" s="3">
        <v>1902</v>
      </c>
      <c r="C22" s="29" t="s">
        <v>77</v>
      </c>
      <c r="D22" s="4">
        <v>145</v>
      </c>
      <c r="E22" s="3">
        <v>14</v>
      </c>
      <c r="F22" s="8">
        <f>E22/D22</f>
        <v>9.6551724137931033E-2</v>
      </c>
      <c r="G22" s="3">
        <v>122</v>
      </c>
      <c r="H22" s="16">
        <f>G22/D22</f>
        <v>0.8413793103448276</v>
      </c>
      <c r="I22" s="3">
        <v>9</v>
      </c>
      <c r="J22" s="12">
        <f>I22/D22</f>
        <v>6.2068965517241378E-2</v>
      </c>
      <c r="K22" s="9" t="s">
        <v>5</v>
      </c>
      <c r="L22" s="9" t="s">
        <v>5</v>
      </c>
      <c r="M22" s="3"/>
      <c r="N22"/>
      <c r="O22"/>
      <c r="P22"/>
      <c r="Q22"/>
      <c r="R22"/>
      <c r="S22" s="3"/>
      <c r="T22" s="23"/>
      <c r="V22" s="3"/>
    </row>
    <row r="23" spans="2:22" s="5" customFormat="1" x14ac:dyDescent="0.25">
      <c r="B23" s="3"/>
      <c r="C23"/>
      <c r="D23" s="3"/>
      <c r="E23" s="4">
        <f>SUM(E19:E22)</f>
        <v>190</v>
      </c>
      <c r="F23" s="4"/>
      <c r="G23" s="4">
        <f>SUM(G19:G22)</f>
        <v>170</v>
      </c>
      <c r="H23" s="4"/>
      <c r="I23" s="4">
        <f>SUM(I19:I22)</f>
        <v>161</v>
      </c>
      <c r="J23" s="4"/>
      <c r="K23" s="4">
        <f>SUM(K19:K22)</f>
        <v>145</v>
      </c>
      <c r="L23" s="3"/>
      <c r="M23" s="4"/>
      <c r="O23"/>
      <c r="P23"/>
      <c r="Q23"/>
      <c r="R23"/>
      <c r="S23" s="3"/>
      <c r="T23" s="23"/>
      <c r="V23" s="3"/>
    </row>
    <row r="24" spans="2:22" s="5" customFormat="1" x14ac:dyDescent="0.25">
      <c r="B24" s="3"/>
      <c r="C24"/>
      <c r="D24" s="3"/>
      <c r="E24" s="4"/>
      <c r="F24" s="4"/>
      <c r="G24" s="4"/>
      <c r="H24" s="4"/>
      <c r="I24" s="4"/>
      <c r="J24" s="4"/>
      <c r="K24" s="4"/>
      <c r="L24" s="3"/>
      <c r="M24" s="4"/>
      <c r="O24"/>
      <c r="P24"/>
      <c r="Q24"/>
      <c r="R24"/>
      <c r="S24" s="3"/>
      <c r="T24" s="23"/>
      <c r="V24" s="3"/>
    </row>
    <row r="25" spans="2:22" s="5" customFormat="1" x14ac:dyDescent="0.25">
      <c r="B25" s="3"/>
      <c r="C25" s="5" t="s">
        <v>96</v>
      </c>
      <c r="D25" s="3">
        <f>140+122</f>
        <v>262</v>
      </c>
      <c r="E25" s="8">
        <f>262/333</f>
        <v>0.78678678678678682</v>
      </c>
      <c r="F25" s="4"/>
      <c r="G25" s="4"/>
      <c r="H25" s="4"/>
      <c r="I25" s="4"/>
      <c r="J25" s="4"/>
      <c r="K25" s="4"/>
      <c r="L25" s="3"/>
      <c r="M25" s="4"/>
      <c r="O25"/>
      <c r="P25"/>
      <c r="Q25"/>
      <c r="R25"/>
      <c r="S25" s="3"/>
      <c r="T25" s="23"/>
      <c r="V25" s="3"/>
    </row>
    <row r="26" spans="2:22" x14ac:dyDescent="0.25">
      <c r="C26" s="5" t="s">
        <v>97</v>
      </c>
      <c r="D26" s="3">
        <f>36+14+12+9</f>
        <v>71</v>
      </c>
      <c r="E26" s="8">
        <f>71/333</f>
        <v>0.21321321321321321</v>
      </c>
      <c r="N26" s="17"/>
      <c r="S26" s="3"/>
      <c r="T26" s="23"/>
      <c r="U26" s="3"/>
      <c r="V26" s="3"/>
    </row>
    <row r="27" spans="2:22" x14ac:dyDescent="0.25">
      <c r="C27" s="5"/>
      <c r="N27" s="17"/>
      <c r="S27" s="3"/>
      <c r="T27" s="23"/>
      <c r="U27" s="3"/>
      <c r="V27" s="3"/>
    </row>
    <row r="28" spans="2:22" x14ac:dyDescent="0.25">
      <c r="O28" s="20"/>
      <c r="P28" s="18"/>
      <c r="S28" s="3"/>
      <c r="T28" s="23"/>
      <c r="V28" s="3"/>
    </row>
    <row r="29" spans="2:22" ht="15.75" thickBot="1" x14ac:dyDescent="0.3">
      <c r="B29" s="4"/>
      <c r="C29" s="5"/>
      <c r="D29" s="4"/>
      <c r="E29" s="6" t="s">
        <v>70</v>
      </c>
      <c r="F29" s="6" t="s">
        <v>70</v>
      </c>
      <c r="G29" s="6" t="s">
        <v>78</v>
      </c>
      <c r="H29" s="6" t="s">
        <v>78</v>
      </c>
      <c r="I29" s="6" t="s">
        <v>17</v>
      </c>
      <c r="J29" s="6" t="s">
        <v>17</v>
      </c>
      <c r="K29" s="6" t="s">
        <v>74</v>
      </c>
      <c r="L29" s="6" t="s">
        <v>74</v>
      </c>
      <c r="M29" s="4"/>
      <c r="S29" s="3"/>
      <c r="T29" s="23"/>
      <c r="V29" s="3"/>
    </row>
    <row r="30" spans="2:22" x14ac:dyDescent="0.25">
      <c r="B30" s="3">
        <v>1903</v>
      </c>
      <c r="C30" s="28" t="s">
        <v>69</v>
      </c>
      <c r="D30" s="4">
        <v>209</v>
      </c>
      <c r="E30" s="9" t="s">
        <v>5</v>
      </c>
      <c r="F30" s="9" t="s">
        <v>5</v>
      </c>
      <c r="G30" s="3">
        <v>40</v>
      </c>
      <c r="H30" s="12">
        <f>G30/D30</f>
        <v>0.19138755980861244</v>
      </c>
      <c r="I30" s="3">
        <v>34</v>
      </c>
      <c r="J30" s="8">
        <f>I30/D30</f>
        <v>0.16267942583732056</v>
      </c>
      <c r="K30" s="3">
        <v>135</v>
      </c>
      <c r="L30" s="15">
        <f>K30/D30</f>
        <v>0.64593301435406703</v>
      </c>
      <c r="M30" s="3"/>
      <c r="S30" s="3"/>
      <c r="T30" s="23"/>
      <c r="V30" s="3"/>
    </row>
    <row r="31" spans="2:22" x14ac:dyDescent="0.25">
      <c r="B31" s="3">
        <v>1903</v>
      </c>
      <c r="C31" s="29" t="s">
        <v>77</v>
      </c>
      <c r="D31" s="4">
        <v>179</v>
      </c>
      <c r="E31" s="3">
        <v>40</v>
      </c>
      <c r="F31" s="12">
        <f>E31/D31</f>
        <v>0.22346368715083798</v>
      </c>
      <c r="G31" s="9" t="s">
        <v>5</v>
      </c>
      <c r="H31" s="9" t="s">
        <v>5</v>
      </c>
      <c r="I31" s="3">
        <v>129</v>
      </c>
      <c r="J31" s="16">
        <f>I31/D31</f>
        <v>0.72067039106145248</v>
      </c>
      <c r="K31" s="3">
        <v>10</v>
      </c>
      <c r="L31" s="8">
        <f>K31/D31</f>
        <v>5.5865921787709494E-2</v>
      </c>
      <c r="M31" s="3"/>
      <c r="S31" s="3"/>
      <c r="T31" s="23"/>
      <c r="V31" s="3"/>
    </row>
    <row r="32" spans="2:22" x14ac:dyDescent="0.25">
      <c r="B32" s="3">
        <v>1903</v>
      </c>
      <c r="C32" s="29" t="s">
        <v>76</v>
      </c>
      <c r="D32" s="4">
        <v>172</v>
      </c>
      <c r="E32" s="3">
        <v>34</v>
      </c>
      <c r="F32" s="8">
        <f>E32/D32</f>
        <v>0.19767441860465115</v>
      </c>
      <c r="G32" s="3">
        <v>129</v>
      </c>
      <c r="H32" s="16">
        <f>G32/D32</f>
        <v>0.75</v>
      </c>
      <c r="I32" s="9" t="s">
        <v>5</v>
      </c>
      <c r="J32" s="9" t="s">
        <v>5</v>
      </c>
      <c r="K32" s="3">
        <v>9</v>
      </c>
      <c r="L32" s="12">
        <f>K32/D32</f>
        <v>5.232558139534884E-2</v>
      </c>
      <c r="M32" s="3"/>
      <c r="S32" s="3"/>
      <c r="T32" s="23"/>
      <c r="V32" s="3"/>
    </row>
    <row r="33" spans="2:22" x14ac:dyDescent="0.25">
      <c r="B33" s="3">
        <v>1903</v>
      </c>
      <c r="C33" s="28" t="s">
        <v>72</v>
      </c>
      <c r="D33" s="4">
        <v>154</v>
      </c>
      <c r="E33" s="3">
        <v>135</v>
      </c>
      <c r="F33" s="15">
        <f>E33/D33</f>
        <v>0.87662337662337664</v>
      </c>
      <c r="G33" s="3">
        <v>10</v>
      </c>
      <c r="H33" s="8">
        <f>G33/D33</f>
        <v>6.4935064935064929E-2</v>
      </c>
      <c r="I33" s="3">
        <v>9</v>
      </c>
      <c r="J33" s="12">
        <f>I33/D33</f>
        <v>5.844155844155844E-2</v>
      </c>
      <c r="K33" s="9" t="s">
        <v>5</v>
      </c>
      <c r="L33" s="9" t="s">
        <v>5</v>
      </c>
      <c r="M33" s="3"/>
      <c r="S33" s="3"/>
      <c r="T33" s="23"/>
      <c r="V33" s="3"/>
    </row>
    <row r="34" spans="2:22" x14ac:dyDescent="0.25">
      <c r="E34" s="4">
        <f>SUM(E30:E33)</f>
        <v>209</v>
      </c>
      <c r="F34" s="4"/>
      <c r="G34" s="4">
        <f>SUM(G30:G33)</f>
        <v>179</v>
      </c>
      <c r="H34" s="4"/>
      <c r="I34" s="4">
        <f>SUM(I30:I33)</f>
        <v>172</v>
      </c>
      <c r="J34" s="4"/>
      <c r="K34" s="4">
        <f>SUM(K30:K33)</f>
        <v>154</v>
      </c>
      <c r="M34" s="4"/>
      <c r="S34" s="3"/>
      <c r="T34" s="23"/>
      <c r="V34" s="3"/>
    </row>
    <row r="35" spans="2:22" x14ac:dyDescent="0.25">
      <c r="N35" s="18"/>
      <c r="S35" s="3"/>
      <c r="T35" s="23"/>
      <c r="V35" s="3"/>
    </row>
    <row r="36" spans="2:22" x14ac:dyDescent="0.25">
      <c r="C36" s="5" t="s">
        <v>96</v>
      </c>
      <c r="D36" s="3">
        <f>135+129</f>
        <v>264</v>
      </c>
      <c r="E36" s="8">
        <f>264/357</f>
        <v>0.73949579831932777</v>
      </c>
      <c r="Q36" s="3"/>
      <c r="R36" s="3"/>
      <c r="S36" s="3"/>
      <c r="T36" s="23"/>
      <c r="V36" s="3"/>
    </row>
    <row r="37" spans="2:22" x14ac:dyDescent="0.25">
      <c r="C37" s="5" t="s">
        <v>97</v>
      </c>
      <c r="D37" s="3">
        <f>40+34+10+9</f>
        <v>93</v>
      </c>
      <c r="E37" s="12">
        <f>93/357</f>
        <v>0.26050420168067229</v>
      </c>
      <c r="Q37" s="3"/>
      <c r="R37" s="3"/>
      <c r="S37" s="3"/>
      <c r="T37" s="23"/>
      <c r="V37" s="3"/>
    </row>
    <row r="38" spans="2:22" x14ac:dyDescent="0.25">
      <c r="Q38" s="3"/>
      <c r="R38" s="3"/>
      <c r="S38" s="3"/>
      <c r="T38" s="23"/>
      <c r="V38" s="3"/>
    </row>
    <row r="39" spans="2:22" x14ac:dyDescent="0.25">
      <c r="Q39" s="3"/>
      <c r="R39" s="3"/>
      <c r="S39" s="3"/>
      <c r="T39" s="23"/>
      <c r="V39" s="3"/>
    </row>
    <row r="40" spans="2:22" x14ac:dyDescent="0.25">
      <c r="Q40" s="3"/>
      <c r="R40" s="3"/>
      <c r="S40" s="3"/>
      <c r="T40" s="23"/>
      <c r="V40" s="3"/>
    </row>
    <row r="41" spans="2:22" x14ac:dyDescent="0.25">
      <c r="Q41" s="3"/>
      <c r="R41" s="3"/>
      <c r="S41" s="3"/>
      <c r="T41" s="23"/>
      <c r="V41" s="3"/>
    </row>
    <row r="42" spans="2:22" x14ac:dyDescent="0.25">
      <c r="Q42" s="3"/>
      <c r="R42" s="3"/>
      <c r="S42" s="3"/>
      <c r="T42" s="23"/>
      <c r="V42" s="3"/>
    </row>
    <row r="43" spans="2:22" x14ac:dyDescent="0.25">
      <c r="Q43" s="3"/>
      <c r="R43" s="3"/>
      <c r="S43" s="3"/>
      <c r="T43" s="23"/>
      <c r="V43" s="3"/>
    </row>
    <row r="44" spans="2:22" x14ac:dyDescent="0.25">
      <c r="Q44" s="3"/>
      <c r="R44" s="3"/>
      <c r="S44" s="3"/>
      <c r="T44" s="23"/>
      <c r="V44" s="3"/>
    </row>
    <row r="45" spans="2:22" x14ac:dyDescent="0.25">
      <c r="Q45" s="3"/>
      <c r="R45" s="3"/>
      <c r="S45" s="3"/>
      <c r="T45" s="23"/>
      <c r="V45" s="3"/>
    </row>
    <row r="46" spans="2:22" x14ac:dyDescent="0.25">
      <c r="Q46" s="3"/>
      <c r="R46" s="3"/>
      <c r="S46" s="3"/>
      <c r="T46" s="23"/>
      <c r="V46" s="3"/>
    </row>
    <row r="47" spans="2:22" x14ac:dyDescent="0.25">
      <c r="Q47" s="3"/>
      <c r="R47" s="3"/>
      <c r="S47" s="3"/>
      <c r="T47" s="23"/>
      <c r="V47" s="3"/>
    </row>
    <row r="48" spans="2:22" x14ac:dyDescent="0.25">
      <c r="Q48" s="3"/>
      <c r="R48" s="3"/>
      <c r="S48" s="3"/>
      <c r="T48" s="23"/>
      <c r="V48" s="3"/>
    </row>
    <row r="49" spans="17:22" x14ac:dyDescent="0.25">
      <c r="Q49" s="3"/>
      <c r="R49" s="3"/>
      <c r="S49" s="3"/>
      <c r="T49" s="23"/>
      <c r="V49" s="3"/>
    </row>
    <row r="50" spans="17:22" x14ac:dyDescent="0.25">
      <c r="Q50" s="3"/>
      <c r="R50" s="3"/>
      <c r="S50" s="3"/>
      <c r="T50" s="23"/>
      <c r="V50" s="3"/>
    </row>
    <row r="51" spans="17:22" x14ac:dyDescent="0.25">
      <c r="Q51" s="3"/>
      <c r="R51" s="3"/>
      <c r="S51" s="3"/>
      <c r="T51" s="23"/>
      <c r="V51" s="3"/>
    </row>
    <row r="52" spans="17:22" x14ac:dyDescent="0.25">
      <c r="Q52" s="3"/>
      <c r="R52" s="3"/>
      <c r="S52" s="3"/>
      <c r="T52" s="23"/>
      <c r="V52" s="3"/>
    </row>
    <row r="53" spans="17:22" x14ac:dyDescent="0.25">
      <c r="Q53" s="3"/>
      <c r="R53" s="3"/>
      <c r="S53" s="3"/>
      <c r="T53" s="23"/>
      <c r="V53" s="3"/>
    </row>
    <row r="54" spans="17:22" x14ac:dyDescent="0.25">
      <c r="Q54" s="3"/>
      <c r="R54" s="3"/>
      <c r="S54" s="3"/>
      <c r="T54" s="23"/>
      <c r="V54" s="3"/>
    </row>
    <row r="55" spans="17:22" x14ac:dyDescent="0.25">
      <c r="Q55" s="3"/>
      <c r="R55" s="3"/>
      <c r="S55" s="3"/>
      <c r="T55" s="3"/>
      <c r="V55" s="3"/>
    </row>
    <row r="56" spans="17:22" x14ac:dyDescent="0.25">
      <c r="Q56" s="3"/>
      <c r="R56" s="3"/>
      <c r="S56" s="3"/>
      <c r="T56" s="3"/>
      <c r="V56" s="3"/>
    </row>
    <row r="57" spans="17:22" x14ac:dyDescent="0.25">
      <c r="Q57" s="3"/>
      <c r="R57" s="3"/>
      <c r="S57" s="3"/>
      <c r="T57" s="3"/>
      <c r="V57" s="3"/>
    </row>
    <row r="58" spans="17:22" x14ac:dyDescent="0.25">
      <c r="Q58" s="3"/>
      <c r="R58" s="3"/>
      <c r="S58" s="3"/>
      <c r="T58" s="3"/>
      <c r="V58" s="3"/>
    </row>
    <row r="59" spans="17:22" x14ac:dyDescent="0.25">
      <c r="Q59" s="3"/>
      <c r="R59" s="3"/>
      <c r="S59" s="3"/>
      <c r="T59" s="3"/>
      <c r="V59" s="3"/>
    </row>
    <row r="60" spans="17:22" x14ac:dyDescent="0.25">
      <c r="Q60" s="3"/>
      <c r="R60" s="3"/>
      <c r="S60" s="3"/>
      <c r="T60" s="3"/>
      <c r="V60" s="3"/>
    </row>
    <row r="61" spans="17:22" x14ac:dyDescent="0.25">
      <c r="Q61" s="3"/>
      <c r="R61" s="3"/>
      <c r="S61" s="3"/>
      <c r="T61" s="3"/>
      <c r="V61" s="3"/>
    </row>
    <row r="62" spans="17:22" x14ac:dyDescent="0.25">
      <c r="Q62" s="3"/>
      <c r="R62" s="3"/>
      <c r="S62" s="3"/>
      <c r="T62" s="3"/>
      <c r="V62" s="3"/>
    </row>
    <row r="63" spans="17:22" x14ac:dyDescent="0.25">
      <c r="Q63" s="3"/>
      <c r="R63" s="3"/>
      <c r="S63" s="3"/>
      <c r="T63" s="3"/>
      <c r="V63" s="3"/>
    </row>
    <row r="64" spans="17:22" x14ac:dyDescent="0.25">
      <c r="Q64" s="3"/>
      <c r="R64" s="3"/>
      <c r="S64" s="3"/>
      <c r="T64" s="3"/>
      <c r="V64" s="3"/>
    </row>
    <row r="65" spans="17:22" x14ac:dyDescent="0.25">
      <c r="Q65" s="3"/>
      <c r="R65" s="3"/>
      <c r="S65" s="3"/>
      <c r="T65" s="3"/>
      <c r="V65" s="3"/>
    </row>
    <row r="66" spans="17:22" x14ac:dyDescent="0.25">
      <c r="Q66" s="3"/>
      <c r="R66" s="3"/>
      <c r="S66" s="3"/>
      <c r="T66" s="3"/>
      <c r="V66" s="3"/>
    </row>
    <row r="67" spans="17:22" x14ac:dyDescent="0.25">
      <c r="Q67" s="3"/>
      <c r="R67" s="3"/>
      <c r="S67" s="3"/>
      <c r="T67" s="3"/>
      <c r="V67" s="3"/>
    </row>
    <row r="68" spans="17:22" x14ac:dyDescent="0.25">
      <c r="Q68" s="3"/>
      <c r="R68" s="3"/>
      <c r="S68" s="3"/>
      <c r="T68" s="3"/>
      <c r="V68" s="3"/>
    </row>
    <row r="69" spans="17:22" x14ac:dyDescent="0.25">
      <c r="Q69" s="3"/>
      <c r="R69" s="3"/>
      <c r="S69" s="3"/>
      <c r="T69" s="3"/>
      <c r="V69" s="3"/>
    </row>
    <row r="70" spans="17:22" x14ac:dyDescent="0.25">
      <c r="Q70" s="3"/>
      <c r="R70" s="3"/>
      <c r="S70" s="3"/>
      <c r="T70" s="3"/>
      <c r="V70" s="3"/>
    </row>
    <row r="71" spans="17:22" x14ac:dyDescent="0.25">
      <c r="Q71" s="3"/>
      <c r="R71" s="3"/>
      <c r="S71" s="3"/>
      <c r="T71" s="3"/>
      <c r="V71" s="3"/>
    </row>
    <row r="72" spans="17:22" x14ac:dyDescent="0.25">
      <c r="Q72" s="3"/>
      <c r="R72" s="3"/>
      <c r="S72" s="3"/>
      <c r="T72" s="3"/>
      <c r="V72" s="3"/>
    </row>
    <row r="73" spans="17:22" x14ac:dyDescent="0.25">
      <c r="Q73" s="3"/>
      <c r="R73" s="3"/>
      <c r="S73" s="3"/>
      <c r="T73" s="3"/>
      <c r="V73" s="3"/>
    </row>
    <row r="74" spans="17:22" x14ac:dyDescent="0.25">
      <c r="Q74" s="3"/>
      <c r="R74" s="3"/>
      <c r="S74" s="3"/>
      <c r="T74" s="3"/>
      <c r="V74" s="3"/>
    </row>
    <row r="75" spans="17:22" x14ac:dyDescent="0.25">
      <c r="Q75" s="3"/>
      <c r="R75" s="3"/>
      <c r="S75" s="3"/>
      <c r="T75" s="3"/>
      <c r="V75" s="3"/>
    </row>
    <row r="76" spans="17:22" x14ac:dyDescent="0.25">
      <c r="Q76" s="3"/>
      <c r="R76" s="3"/>
      <c r="S76" s="3"/>
      <c r="T76" s="3"/>
      <c r="V76" s="3"/>
    </row>
    <row r="77" spans="17:22" x14ac:dyDescent="0.25">
      <c r="Q77" s="3"/>
      <c r="R77" s="3"/>
      <c r="S77" s="3"/>
      <c r="T77" s="3"/>
      <c r="V77" s="3"/>
    </row>
    <row r="78" spans="17:22" x14ac:dyDescent="0.25">
      <c r="Q78" s="3"/>
      <c r="R78" s="3"/>
      <c r="S78" s="3"/>
      <c r="T78" s="3"/>
      <c r="V78" s="3"/>
    </row>
    <row r="79" spans="17:22" x14ac:dyDescent="0.25">
      <c r="Q79" s="3"/>
      <c r="R79" s="3"/>
      <c r="S79" s="3"/>
      <c r="T79" s="3"/>
      <c r="V79" s="3"/>
    </row>
    <row r="80" spans="17:22" x14ac:dyDescent="0.25">
      <c r="Q80" s="3"/>
      <c r="R80" s="3"/>
      <c r="S80" s="3"/>
      <c r="T80" s="3"/>
      <c r="V80" s="3"/>
    </row>
    <row r="81" spans="17:22" x14ac:dyDescent="0.25">
      <c r="Q81" s="3"/>
      <c r="R81" s="3"/>
      <c r="S81" s="3"/>
      <c r="T81" s="3"/>
      <c r="V81" s="3"/>
    </row>
    <row r="82" spans="17:22" x14ac:dyDescent="0.25">
      <c r="Q82" s="3"/>
      <c r="R82" s="3"/>
      <c r="S82" s="3"/>
      <c r="T82" s="3"/>
      <c r="V82" s="3"/>
    </row>
    <row r="83" spans="17:22" x14ac:dyDescent="0.25">
      <c r="Q83" s="3"/>
      <c r="R83" s="3"/>
      <c r="S83" s="3"/>
      <c r="T83" s="3"/>
      <c r="V83" s="3"/>
    </row>
    <row r="84" spans="17:22" x14ac:dyDescent="0.25">
      <c r="Q84" s="3"/>
      <c r="R84" s="3"/>
      <c r="S84" s="3"/>
      <c r="T84" s="3"/>
      <c r="V84" s="3"/>
    </row>
    <row r="85" spans="17:22" x14ac:dyDescent="0.25">
      <c r="Q85" s="3"/>
      <c r="R85" s="3"/>
      <c r="S85" s="3"/>
      <c r="T85" s="3"/>
      <c r="V85" s="3"/>
    </row>
    <row r="86" spans="17:22" x14ac:dyDescent="0.25">
      <c r="Q86" s="3"/>
      <c r="R86" s="3"/>
      <c r="S86" s="3"/>
      <c r="T86" s="3"/>
      <c r="V86" s="3"/>
    </row>
    <row r="87" spans="17:22" x14ac:dyDescent="0.25">
      <c r="Q87" s="3"/>
      <c r="R87" s="3"/>
      <c r="S87" s="3"/>
      <c r="T87" s="3"/>
      <c r="V87" s="3"/>
    </row>
    <row r="88" spans="17:22" x14ac:dyDescent="0.25">
      <c r="Q88" s="3"/>
      <c r="R88" s="3"/>
      <c r="S88" s="3"/>
      <c r="T88" s="3"/>
      <c r="V88" s="3"/>
    </row>
    <row r="89" spans="17:22" x14ac:dyDescent="0.25">
      <c r="Q89" s="3"/>
      <c r="R89" s="3"/>
      <c r="S89" s="3"/>
      <c r="T89" s="3"/>
      <c r="V89" s="3"/>
    </row>
    <row r="90" spans="17:22" x14ac:dyDescent="0.25">
      <c r="Q90" s="3"/>
      <c r="R90" s="3"/>
      <c r="S90" s="3"/>
      <c r="T90" s="3"/>
      <c r="V90" s="3"/>
    </row>
    <row r="91" spans="17:22" x14ac:dyDescent="0.25">
      <c r="Q91" s="3"/>
      <c r="R91" s="3"/>
      <c r="S91" s="3"/>
      <c r="T91" s="3"/>
      <c r="V91" s="3"/>
    </row>
    <row r="92" spans="17:22" x14ac:dyDescent="0.25">
      <c r="Q92" s="3"/>
      <c r="R92" s="3"/>
      <c r="S92" s="3"/>
      <c r="T92" s="3"/>
      <c r="V92" s="3"/>
    </row>
    <row r="93" spans="17:22" x14ac:dyDescent="0.25">
      <c r="Q93" s="3"/>
      <c r="R93" s="3"/>
      <c r="S93" s="3"/>
      <c r="T93" s="3"/>
      <c r="V93" s="3"/>
    </row>
    <row r="94" spans="17:22" x14ac:dyDescent="0.25">
      <c r="Q94" s="3"/>
      <c r="R94" s="3"/>
      <c r="S94" s="3"/>
      <c r="T94" s="3"/>
      <c r="V94" s="3"/>
    </row>
    <row r="95" spans="17:22" x14ac:dyDescent="0.25">
      <c r="Q95" s="3"/>
      <c r="R95" s="3"/>
      <c r="S95" s="3"/>
      <c r="T95" s="3"/>
      <c r="V95" s="3"/>
    </row>
    <row r="96" spans="17:22" x14ac:dyDescent="0.25">
      <c r="Q96" s="3"/>
      <c r="R96" s="3"/>
      <c r="S96" s="3"/>
      <c r="T96" s="3"/>
      <c r="V96" s="3"/>
    </row>
    <row r="97" spans="17:22" x14ac:dyDescent="0.25">
      <c r="Q97" s="3"/>
      <c r="R97" s="3"/>
      <c r="S97" s="3"/>
      <c r="T97" s="3"/>
      <c r="V97" s="3"/>
    </row>
    <row r="98" spans="17:22" x14ac:dyDescent="0.25">
      <c r="Q98" s="3"/>
      <c r="R98" s="3"/>
      <c r="S98" s="3"/>
      <c r="T98" s="3"/>
      <c r="V98" s="3"/>
    </row>
    <row r="99" spans="17:22" x14ac:dyDescent="0.25">
      <c r="Q99" s="3"/>
      <c r="R99" s="3"/>
      <c r="S99" s="3"/>
      <c r="T99" s="3"/>
      <c r="V99" s="3"/>
    </row>
    <row r="100" spans="17:22" x14ac:dyDescent="0.25">
      <c r="Q100" s="3"/>
      <c r="R100" s="3"/>
      <c r="S100" s="3"/>
      <c r="T100" s="3"/>
      <c r="V100" s="3"/>
    </row>
    <row r="101" spans="17:22" x14ac:dyDescent="0.25">
      <c r="Q101" s="3"/>
      <c r="R101" s="3"/>
      <c r="S101" s="3"/>
      <c r="T101" s="3"/>
      <c r="V101" s="3"/>
    </row>
    <row r="102" spans="17:22" x14ac:dyDescent="0.25">
      <c r="Q102" s="3"/>
      <c r="R102" s="3"/>
      <c r="S102" s="3"/>
      <c r="T102" s="3"/>
      <c r="V102" s="3"/>
    </row>
    <row r="103" spans="17:22" x14ac:dyDescent="0.25">
      <c r="Q103" s="3"/>
      <c r="R103" s="3"/>
      <c r="S103" s="3"/>
      <c r="T103" s="3"/>
      <c r="V103" s="3"/>
    </row>
    <row r="104" spans="17:22" x14ac:dyDescent="0.25">
      <c r="Q104" s="3"/>
      <c r="R104" s="3"/>
      <c r="S104" s="3"/>
      <c r="T104" s="3"/>
      <c r="V104" s="3"/>
    </row>
    <row r="105" spans="17:22" x14ac:dyDescent="0.25">
      <c r="Q105" s="3"/>
      <c r="R105" s="3"/>
      <c r="S105" s="3"/>
      <c r="T105" s="3"/>
      <c r="V105" s="3"/>
    </row>
    <row r="106" spans="17:22" x14ac:dyDescent="0.25">
      <c r="Q106" s="3"/>
      <c r="R106" s="3"/>
      <c r="S106" s="3"/>
      <c r="T106" s="3"/>
      <c r="V106" s="3"/>
    </row>
    <row r="107" spans="17:22" x14ac:dyDescent="0.25">
      <c r="Q107" s="3"/>
      <c r="R107" s="3"/>
      <c r="S107" s="3"/>
      <c r="T107" s="3"/>
      <c r="V107" s="3"/>
    </row>
    <row r="108" spans="17:22" x14ac:dyDescent="0.25">
      <c r="Q108" s="3"/>
      <c r="R108" s="3"/>
      <c r="S108" s="3"/>
      <c r="T108" s="3"/>
      <c r="V108" s="3"/>
    </row>
    <row r="109" spans="17:22" x14ac:dyDescent="0.25">
      <c r="Q109" s="3"/>
      <c r="R109" s="3"/>
      <c r="S109" s="3"/>
      <c r="T109" s="3"/>
      <c r="V109" s="3"/>
    </row>
    <row r="110" spans="17:22" x14ac:dyDescent="0.25">
      <c r="Q110" s="3"/>
      <c r="R110" s="3"/>
      <c r="S110" s="3"/>
      <c r="T110" s="3"/>
      <c r="V110" s="3"/>
    </row>
    <row r="111" spans="17:22" x14ac:dyDescent="0.25">
      <c r="Q111" s="3"/>
      <c r="R111" s="3"/>
      <c r="S111" s="3"/>
      <c r="T111" s="3"/>
      <c r="V111" s="3"/>
    </row>
    <row r="112" spans="17:22" x14ac:dyDescent="0.25">
      <c r="Q112" s="3"/>
      <c r="R112" s="3"/>
      <c r="S112" s="3"/>
      <c r="T112" s="3"/>
      <c r="V112" s="3"/>
    </row>
    <row r="113" spans="17:22" x14ac:dyDescent="0.25">
      <c r="Q113" s="3"/>
      <c r="R113" s="3"/>
      <c r="S113" s="3"/>
      <c r="T113" s="3"/>
      <c r="V113" s="3"/>
    </row>
    <row r="114" spans="17:22" x14ac:dyDescent="0.25">
      <c r="Q114" s="3"/>
      <c r="R114" s="3"/>
      <c r="S114" s="3"/>
      <c r="T114" s="3"/>
      <c r="V114" s="3"/>
    </row>
    <row r="115" spans="17:22" x14ac:dyDescent="0.25">
      <c r="Q115" s="3"/>
      <c r="R115" s="3"/>
      <c r="S115" s="3"/>
      <c r="T115" s="3"/>
      <c r="V115" s="3"/>
    </row>
    <row r="116" spans="17:22" x14ac:dyDescent="0.25">
      <c r="Q116" s="3"/>
      <c r="R116" s="3"/>
      <c r="S116" s="3"/>
      <c r="T116" s="3"/>
      <c r="V116" s="3"/>
    </row>
    <row r="117" spans="17:22" x14ac:dyDescent="0.25">
      <c r="Q117" s="3"/>
      <c r="R117" s="3"/>
      <c r="S117" s="3"/>
      <c r="T117" s="3"/>
      <c r="V117" s="3"/>
    </row>
    <row r="118" spans="17:22" x14ac:dyDescent="0.25">
      <c r="Q118" s="3"/>
      <c r="R118" s="3"/>
      <c r="S118" s="3"/>
      <c r="T118" s="3"/>
      <c r="V118" s="3"/>
    </row>
    <row r="119" spans="17:22" x14ac:dyDescent="0.25">
      <c r="Q119" s="3"/>
      <c r="R119" s="3"/>
      <c r="S119" s="3"/>
      <c r="T119" s="3"/>
      <c r="V119" s="3"/>
    </row>
    <row r="120" spans="17:22" x14ac:dyDescent="0.25">
      <c r="Q120" s="3"/>
      <c r="R120" s="3"/>
      <c r="S120" s="3"/>
      <c r="T120" s="3"/>
      <c r="V120" s="3"/>
    </row>
    <row r="121" spans="17:22" x14ac:dyDescent="0.25">
      <c r="Q121" s="3"/>
      <c r="R121" s="3"/>
      <c r="S121" s="3"/>
      <c r="T121" s="3"/>
      <c r="V121" s="3"/>
    </row>
    <row r="122" spans="17:22" x14ac:dyDescent="0.25">
      <c r="Q122" s="3"/>
      <c r="R122" s="3"/>
      <c r="S122" s="3"/>
      <c r="T122" s="3"/>
      <c r="V122" s="3"/>
    </row>
    <row r="123" spans="17:22" x14ac:dyDescent="0.25">
      <c r="Q123" s="3"/>
      <c r="R123" s="3"/>
      <c r="S123" s="3"/>
      <c r="T123" s="3"/>
      <c r="V123" s="3"/>
    </row>
    <row r="124" spans="17:22" x14ac:dyDescent="0.25">
      <c r="Q124" s="3"/>
      <c r="R124" s="3"/>
      <c r="S124" s="3"/>
      <c r="T124" s="3"/>
      <c r="V124" s="3"/>
    </row>
    <row r="125" spans="17:22" x14ac:dyDescent="0.25">
      <c r="Q125" s="3"/>
      <c r="R125" s="3"/>
      <c r="S125" s="3"/>
      <c r="T125" s="3"/>
      <c r="V125" s="3"/>
    </row>
    <row r="126" spans="17:22" x14ac:dyDescent="0.25">
      <c r="Q126" s="3"/>
      <c r="R126" s="3"/>
      <c r="S126" s="3"/>
      <c r="T126" s="3"/>
      <c r="V126" s="3"/>
    </row>
    <row r="127" spans="17:22" x14ac:dyDescent="0.25">
      <c r="Q127" s="3"/>
      <c r="R127" s="3"/>
      <c r="S127" s="3"/>
      <c r="T127" s="3"/>
      <c r="V127" s="3"/>
    </row>
    <row r="128" spans="17:22" x14ac:dyDescent="0.25">
      <c r="Q128" s="3"/>
      <c r="R128" s="3"/>
      <c r="S128" s="3"/>
      <c r="T128" s="3"/>
      <c r="V128" s="3"/>
    </row>
    <row r="129" spans="17:22" x14ac:dyDescent="0.25">
      <c r="Q129" s="3"/>
      <c r="R129" s="3"/>
      <c r="S129" s="3"/>
      <c r="T129" s="3"/>
      <c r="V129" s="3"/>
    </row>
    <row r="130" spans="17:22" x14ac:dyDescent="0.25">
      <c r="Q130" s="3"/>
      <c r="R130" s="3"/>
      <c r="S130" s="3"/>
      <c r="T130" s="23"/>
      <c r="V130" s="3"/>
    </row>
    <row r="131" spans="17:22" x14ac:dyDescent="0.25">
      <c r="Q131" s="3"/>
      <c r="R131" s="3"/>
      <c r="S131" s="3"/>
      <c r="T131" s="23"/>
      <c r="V131" s="3"/>
    </row>
    <row r="132" spans="17:22" x14ac:dyDescent="0.25">
      <c r="Q132" s="3"/>
      <c r="R132" s="3"/>
      <c r="S132" s="3"/>
      <c r="T132" s="3"/>
      <c r="V132" s="3"/>
    </row>
    <row r="133" spans="17:22" x14ac:dyDescent="0.25">
      <c r="Q133" s="3"/>
      <c r="R133" s="3"/>
      <c r="S133" s="3"/>
      <c r="T133" s="23"/>
      <c r="V133" s="3"/>
    </row>
    <row r="134" spans="17:22" x14ac:dyDescent="0.25">
      <c r="Q134" s="3"/>
      <c r="R134" s="3"/>
      <c r="S134" s="3"/>
      <c r="T134" s="23"/>
      <c r="V134" s="3"/>
    </row>
    <row r="135" spans="17:22" x14ac:dyDescent="0.25">
      <c r="Q135" s="3"/>
      <c r="R135" s="3"/>
      <c r="S135" s="3"/>
      <c r="T135" s="23"/>
      <c r="V135" s="3"/>
    </row>
    <row r="136" spans="17:22" x14ac:dyDescent="0.25">
      <c r="Q136" s="3"/>
      <c r="R136" s="3"/>
      <c r="S136" s="3"/>
      <c r="T136" s="3"/>
      <c r="V136" s="3"/>
    </row>
    <row r="137" spans="17:22" x14ac:dyDescent="0.25">
      <c r="Q137" s="3"/>
      <c r="R137" s="3"/>
      <c r="S137" s="3"/>
      <c r="T137" s="3"/>
      <c r="V137" s="3"/>
    </row>
    <row r="138" spans="17:22" x14ac:dyDescent="0.25">
      <c r="Q138" s="3"/>
      <c r="R138" s="3"/>
      <c r="S138" s="3"/>
      <c r="T138" s="3"/>
      <c r="V138" s="3"/>
    </row>
    <row r="139" spans="17:22" x14ac:dyDescent="0.25">
      <c r="Q139" s="3"/>
      <c r="R139" s="3"/>
      <c r="S139" s="3"/>
      <c r="T139" s="3"/>
      <c r="V139" s="3"/>
    </row>
    <row r="140" spans="17:22" x14ac:dyDescent="0.25">
      <c r="Q140" s="3"/>
      <c r="R140" s="3"/>
      <c r="S140" s="3"/>
      <c r="T140" s="3"/>
      <c r="V140" s="3"/>
    </row>
    <row r="141" spans="17:22" x14ac:dyDescent="0.25">
      <c r="Q141" s="3"/>
      <c r="R141" s="3"/>
      <c r="S141" s="3"/>
      <c r="T141" s="3"/>
      <c r="V141" s="3"/>
    </row>
    <row r="142" spans="17:22" x14ac:dyDescent="0.25">
      <c r="Q142" s="3"/>
      <c r="R142" s="3"/>
      <c r="S142" s="3"/>
      <c r="T142" s="3"/>
      <c r="V142" s="3"/>
    </row>
    <row r="143" spans="17:22" x14ac:dyDescent="0.25">
      <c r="Q143" s="3"/>
      <c r="R143" s="3"/>
      <c r="S143" s="3"/>
      <c r="T143" s="3"/>
      <c r="V143" s="3"/>
    </row>
    <row r="144" spans="17:22" x14ac:dyDescent="0.25">
      <c r="Q144" s="3"/>
      <c r="R144" s="3"/>
      <c r="S144" s="3"/>
      <c r="T144" s="3"/>
      <c r="V144" s="3"/>
    </row>
    <row r="145" spans="17:22" x14ac:dyDescent="0.25">
      <c r="Q145" s="3"/>
      <c r="R145" s="3"/>
      <c r="S145" s="3"/>
      <c r="T145" s="3"/>
      <c r="V145" s="3"/>
    </row>
    <row r="146" spans="17:22" x14ac:dyDescent="0.25">
      <c r="Q146" s="3"/>
      <c r="R146" s="3"/>
      <c r="S146" s="3"/>
      <c r="T146" s="3"/>
      <c r="V146" s="3"/>
    </row>
    <row r="147" spans="17:22" x14ac:dyDescent="0.25">
      <c r="Q147" s="3"/>
      <c r="R147" s="3"/>
      <c r="S147" s="3"/>
      <c r="T147" s="3"/>
      <c r="V147" s="3"/>
    </row>
    <row r="148" spans="17:22" x14ac:dyDescent="0.25">
      <c r="Q148" s="3"/>
      <c r="R148" s="3"/>
      <c r="S148" s="3"/>
      <c r="T148" s="3"/>
      <c r="V148" s="3"/>
    </row>
    <row r="149" spans="17:22" x14ac:dyDescent="0.25">
      <c r="Q149" s="3"/>
      <c r="R149" s="3"/>
      <c r="S149" s="3"/>
      <c r="T149" s="3"/>
      <c r="V149" s="3"/>
    </row>
    <row r="150" spans="17:22" x14ac:dyDescent="0.25">
      <c r="Q150" s="3"/>
      <c r="R150" s="3"/>
      <c r="S150" s="3"/>
      <c r="T150" s="3"/>
      <c r="V150" s="3"/>
    </row>
    <row r="151" spans="17:22" x14ac:dyDescent="0.25">
      <c r="Q151" s="3"/>
      <c r="R151" s="3"/>
      <c r="S151" s="3"/>
      <c r="T151" s="3"/>
      <c r="V151" s="3"/>
    </row>
    <row r="152" spans="17:22" x14ac:dyDescent="0.25">
      <c r="Q152" s="3"/>
      <c r="R152" s="3"/>
      <c r="S152" s="3"/>
      <c r="T152" s="3"/>
      <c r="V152" s="3"/>
    </row>
    <row r="153" spans="17:22" x14ac:dyDescent="0.25">
      <c r="Q153" s="3"/>
      <c r="R153" s="3"/>
      <c r="S153" s="3"/>
      <c r="T153" s="3"/>
      <c r="V153" s="3"/>
    </row>
    <row r="154" spans="17:22" x14ac:dyDescent="0.25">
      <c r="Q154" s="3"/>
      <c r="R154" s="3"/>
      <c r="S154" s="3"/>
      <c r="T154" s="3"/>
      <c r="V154" s="3"/>
    </row>
    <row r="155" spans="17:22" x14ac:dyDescent="0.25">
      <c r="Q155" s="3"/>
      <c r="R155" s="3"/>
      <c r="S155" s="3"/>
      <c r="T155" s="3"/>
      <c r="V155" s="3"/>
    </row>
    <row r="156" spans="17:22" x14ac:dyDescent="0.25">
      <c r="Q156" s="3"/>
      <c r="R156" s="3"/>
      <c r="S156" s="3"/>
      <c r="T156" s="3"/>
      <c r="V156" s="3"/>
    </row>
    <row r="157" spans="17:22" x14ac:dyDescent="0.25">
      <c r="Q157" s="3"/>
      <c r="R157" s="3"/>
      <c r="S157" s="3"/>
      <c r="T157" s="3"/>
      <c r="V157" s="3"/>
    </row>
    <row r="158" spans="17:22" x14ac:dyDescent="0.25">
      <c r="Q158" s="3"/>
      <c r="R158" s="3"/>
      <c r="S158" s="3"/>
      <c r="T158" s="3"/>
      <c r="V158" s="3"/>
    </row>
    <row r="159" spans="17:22" x14ac:dyDescent="0.25">
      <c r="Q159" s="3"/>
      <c r="R159" s="3"/>
      <c r="S159" s="3"/>
      <c r="T159" s="3"/>
      <c r="V159" s="3"/>
    </row>
    <row r="160" spans="17:22" x14ac:dyDescent="0.25">
      <c r="Q160" s="3"/>
      <c r="R160" s="3"/>
      <c r="S160" s="3"/>
      <c r="T160" s="3"/>
      <c r="V160" s="3"/>
    </row>
    <row r="161" spans="17:22" x14ac:dyDescent="0.25">
      <c r="Q161" s="3"/>
      <c r="R161" s="3"/>
      <c r="S161" s="3"/>
      <c r="T161" s="3"/>
      <c r="V161" s="3"/>
    </row>
    <row r="162" spans="17:22" x14ac:dyDescent="0.25">
      <c r="Q162" s="3"/>
      <c r="R162" s="3"/>
      <c r="S162" s="3"/>
      <c r="T162" s="3"/>
      <c r="V162" s="3"/>
    </row>
    <row r="163" spans="17:22" x14ac:dyDescent="0.25">
      <c r="Q163" s="3"/>
      <c r="R163" s="3"/>
      <c r="S163" s="3"/>
      <c r="T163" s="3"/>
      <c r="V163" s="3"/>
    </row>
    <row r="164" spans="17:22" x14ac:dyDescent="0.25">
      <c r="Q164" s="3"/>
      <c r="R164" s="3"/>
      <c r="S164" s="3"/>
      <c r="T164" s="3"/>
      <c r="V164" s="3"/>
    </row>
    <row r="165" spans="17:22" x14ac:dyDescent="0.25">
      <c r="Q165" s="3"/>
      <c r="R165" s="3"/>
      <c r="S165" s="3"/>
      <c r="T165" s="3"/>
      <c r="V165" s="3"/>
    </row>
    <row r="166" spans="17:22" x14ac:dyDescent="0.25">
      <c r="Q166" s="3"/>
      <c r="R166" s="3"/>
      <c r="S166" s="3"/>
      <c r="T166" s="3"/>
      <c r="V166" s="3"/>
    </row>
    <row r="167" spans="17:22" x14ac:dyDescent="0.25">
      <c r="Q167" s="3"/>
      <c r="R167" s="3"/>
      <c r="S167" s="3"/>
      <c r="T167" s="3"/>
      <c r="V167" s="3"/>
    </row>
    <row r="168" spans="17:22" x14ac:dyDescent="0.25">
      <c r="Q168" s="3"/>
      <c r="R168" s="3"/>
      <c r="S168" s="3"/>
      <c r="T168" s="3"/>
      <c r="V168" s="3"/>
    </row>
    <row r="169" spans="17:22" x14ac:dyDescent="0.25">
      <c r="Q169" s="3"/>
      <c r="R169" s="3"/>
      <c r="S169" s="3"/>
      <c r="T169" s="3"/>
      <c r="V169" s="3"/>
    </row>
    <row r="170" spans="17:22" x14ac:dyDescent="0.25">
      <c r="Q170" s="3"/>
      <c r="R170" s="3"/>
      <c r="S170" s="3"/>
      <c r="T170" s="3"/>
      <c r="V170" s="3"/>
    </row>
    <row r="171" spans="17:22" x14ac:dyDescent="0.25">
      <c r="Q171" s="3"/>
      <c r="R171" s="3"/>
      <c r="S171" s="3"/>
      <c r="T171" s="23"/>
      <c r="V171" s="3"/>
    </row>
    <row r="172" spans="17:22" x14ac:dyDescent="0.25">
      <c r="Q172" s="3"/>
      <c r="R172" s="3"/>
      <c r="S172" s="3"/>
      <c r="T172" s="23"/>
      <c r="V172" s="3"/>
    </row>
    <row r="173" spans="17:22" x14ac:dyDescent="0.25">
      <c r="Q173" s="3"/>
      <c r="R173" s="3"/>
      <c r="S173" s="3"/>
      <c r="T173" s="23"/>
      <c r="V173" s="3"/>
    </row>
    <row r="174" spans="17:22" x14ac:dyDescent="0.25">
      <c r="Q174" s="3"/>
      <c r="R174" s="3"/>
      <c r="S174" s="3"/>
      <c r="T174" s="23"/>
      <c r="V174" s="3"/>
    </row>
    <row r="175" spans="17:22" x14ac:dyDescent="0.25">
      <c r="Q175" s="3"/>
      <c r="R175" s="3"/>
      <c r="S175" s="3"/>
      <c r="T175" s="23"/>
      <c r="V175" s="3"/>
    </row>
    <row r="176" spans="17:22" x14ac:dyDescent="0.25">
      <c r="Q176" s="3"/>
      <c r="R176" s="3"/>
      <c r="S176" s="3"/>
      <c r="T176" s="23"/>
      <c r="V176" s="3"/>
    </row>
    <row r="177" spans="17:22" x14ac:dyDescent="0.25">
      <c r="Q177" s="3"/>
      <c r="R177" s="3"/>
      <c r="S177" s="3"/>
      <c r="T177" s="23"/>
      <c r="V177" s="3"/>
    </row>
    <row r="178" spans="17:22" x14ac:dyDescent="0.25">
      <c r="Q178" s="3"/>
      <c r="R178" s="3"/>
      <c r="S178" s="3"/>
      <c r="T178" s="23"/>
      <c r="V178" s="3"/>
    </row>
    <row r="179" spans="17:22" x14ac:dyDescent="0.25">
      <c r="Q179" s="3"/>
      <c r="R179" s="3"/>
      <c r="S179" s="3"/>
      <c r="T179" s="23"/>
      <c r="V179" s="3"/>
    </row>
    <row r="180" spans="17:22" x14ac:dyDescent="0.25">
      <c r="Q180" s="3"/>
      <c r="R180" s="3"/>
      <c r="S180" s="3"/>
      <c r="T180" s="23"/>
      <c r="V180" s="3"/>
    </row>
    <row r="181" spans="17:22" x14ac:dyDescent="0.25">
      <c r="Q181" s="3"/>
      <c r="R181" s="3"/>
      <c r="S181" s="3"/>
      <c r="T181" s="23"/>
      <c r="V181" s="3"/>
    </row>
    <row r="182" spans="17:22" x14ac:dyDescent="0.25">
      <c r="Q182" s="3"/>
      <c r="R182" s="3"/>
      <c r="S182" s="3"/>
      <c r="T182" s="23"/>
      <c r="V182" s="3"/>
    </row>
    <row r="183" spans="17:22" x14ac:dyDescent="0.25">
      <c r="Q183" s="3"/>
      <c r="R183" s="3"/>
      <c r="S183" s="3"/>
      <c r="T183" s="23"/>
      <c r="V183" s="3"/>
    </row>
    <row r="184" spans="17:22" x14ac:dyDescent="0.25">
      <c r="Q184" s="3"/>
      <c r="R184" s="3"/>
      <c r="S184" s="3"/>
      <c r="T184" s="23"/>
      <c r="V184" s="3"/>
    </row>
    <row r="185" spans="17:22" x14ac:dyDescent="0.25">
      <c r="Q185" s="3"/>
      <c r="R185" s="3"/>
      <c r="S185" s="3"/>
      <c r="T185" s="23"/>
      <c r="V185" s="3"/>
    </row>
    <row r="186" spans="17:22" x14ac:dyDescent="0.25">
      <c r="Q186" s="3"/>
      <c r="R186" s="3"/>
      <c r="S186" s="3"/>
      <c r="T186" s="23"/>
      <c r="V186" s="3"/>
    </row>
    <row r="187" spans="17:22" x14ac:dyDescent="0.25">
      <c r="Q187" s="3"/>
      <c r="R187" s="3"/>
      <c r="S187" s="3"/>
      <c r="T187" s="23"/>
      <c r="V187" s="3"/>
    </row>
    <row r="188" spans="17:22" x14ac:dyDescent="0.25">
      <c r="Q188" s="3"/>
      <c r="R188" s="3"/>
      <c r="S188" s="3"/>
      <c r="T188" s="23"/>
      <c r="V188" s="3"/>
    </row>
    <row r="189" spans="17:22" x14ac:dyDescent="0.25">
      <c r="Q189" s="3"/>
      <c r="R189" s="3"/>
      <c r="S189" s="3"/>
      <c r="T189" s="23"/>
      <c r="V189" s="3"/>
    </row>
    <row r="190" spans="17:22" x14ac:dyDescent="0.25">
      <c r="Q190" s="3"/>
      <c r="R190" s="3"/>
      <c r="S190" s="3"/>
      <c r="T190" s="23"/>
      <c r="V190" s="3"/>
    </row>
    <row r="191" spans="17:22" x14ac:dyDescent="0.25">
      <c r="Q191" s="3"/>
      <c r="R191" s="3"/>
      <c r="S191" s="3"/>
      <c r="T191" s="23"/>
      <c r="V191" s="3"/>
    </row>
    <row r="192" spans="17:22" x14ac:dyDescent="0.25">
      <c r="Q192" s="3"/>
      <c r="R192" s="3"/>
      <c r="S192" s="3"/>
      <c r="T192" s="23"/>
      <c r="V192" s="3"/>
    </row>
    <row r="193" spans="17:22" x14ac:dyDescent="0.25">
      <c r="Q193" s="3"/>
      <c r="R193" s="3"/>
      <c r="S193" s="3"/>
      <c r="T193" s="23"/>
      <c r="V193" s="3"/>
    </row>
    <row r="194" spans="17:22" x14ac:dyDescent="0.25">
      <c r="Q194" s="3"/>
      <c r="R194" s="3"/>
      <c r="S194" s="3"/>
      <c r="T194" s="23"/>
      <c r="V194" s="3"/>
    </row>
    <row r="195" spans="17:22" x14ac:dyDescent="0.25">
      <c r="Q195" s="3"/>
      <c r="R195" s="3"/>
      <c r="S195" s="3"/>
      <c r="T195" s="23"/>
      <c r="V195" s="3"/>
    </row>
    <row r="196" spans="17:22" x14ac:dyDescent="0.25">
      <c r="Q196" s="3"/>
      <c r="R196" s="3"/>
      <c r="S196" s="3"/>
      <c r="T196" s="23"/>
      <c r="V196" s="3"/>
    </row>
    <row r="197" spans="17:22" x14ac:dyDescent="0.25">
      <c r="Q197" s="3"/>
      <c r="R197" s="3"/>
      <c r="S197" s="3"/>
      <c r="T197" s="23"/>
      <c r="V197" s="3"/>
    </row>
    <row r="198" spans="17:22" x14ac:dyDescent="0.25">
      <c r="Q198" s="3"/>
      <c r="R198" s="3"/>
      <c r="S198" s="3"/>
      <c r="T198" s="23"/>
      <c r="V198" s="3"/>
    </row>
    <row r="199" spans="17:22" x14ac:dyDescent="0.25">
      <c r="Q199" s="3"/>
      <c r="R199" s="3"/>
      <c r="S199" s="3"/>
      <c r="T199" s="23"/>
      <c r="V199" s="3"/>
    </row>
    <row r="200" spans="17:22" x14ac:dyDescent="0.25">
      <c r="Q200" s="3"/>
      <c r="R200" s="3"/>
      <c r="S200" s="3"/>
      <c r="T200" s="23"/>
      <c r="V200" s="3"/>
    </row>
    <row r="201" spans="17:22" x14ac:dyDescent="0.25">
      <c r="Q201" s="3"/>
      <c r="R201" s="3"/>
      <c r="S201" s="3"/>
      <c r="T201" s="23"/>
      <c r="V201" s="3"/>
    </row>
    <row r="202" spans="17:22" x14ac:dyDescent="0.25">
      <c r="Q202" s="3"/>
      <c r="R202" s="3"/>
      <c r="S202" s="3"/>
      <c r="T202" s="23"/>
      <c r="V202" s="3"/>
    </row>
    <row r="203" spans="17:22" x14ac:dyDescent="0.25">
      <c r="Q203" s="3"/>
      <c r="R203" s="3"/>
      <c r="S203" s="3"/>
      <c r="T203" s="23"/>
      <c r="V203" s="3"/>
    </row>
    <row r="204" spans="17:22" x14ac:dyDescent="0.25">
      <c r="Q204" s="3"/>
      <c r="R204" s="3"/>
      <c r="S204" s="3"/>
      <c r="T204" s="23"/>
      <c r="V204" s="3"/>
    </row>
    <row r="205" spans="17:22" x14ac:dyDescent="0.25">
      <c r="Q205" s="3"/>
      <c r="R205" s="3"/>
      <c r="S205" s="3"/>
      <c r="T205" s="23"/>
      <c r="V205" s="3"/>
    </row>
    <row r="206" spans="17:22" x14ac:dyDescent="0.25">
      <c r="Q206" s="3"/>
      <c r="R206" s="3"/>
      <c r="S206" s="3"/>
      <c r="T206" s="23"/>
      <c r="V206" s="3"/>
    </row>
    <row r="207" spans="17:22" x14ac:dyDescent="0.25">
      <c r="Q207" s="3"/>
      <c r="R207" s="3"/>
      <c r="S207" s="3"/>
      <c r="T207" s="23"/>
      <c r="V207" s="3"/>
    </row>
    <row r="208" spans="17:22" x14ac:dyDescent="0.25">
      <c r="Q208" s="3"/>
      <c r="R208" s="3"/>
      <c r="S208" s="3"/>
      <c r="T208" s="23"/>
      <c r="V208" s="3"/>
    </row>
    <row r="209" spans="17:22" x14ac:dyDescent="0.25">
      <c r="Q209" s="3"/>
      <c r="R209" s="3"/>
      <c r="S209" s="3"/>
      <c r="T209" s="23"/>
      <c r="V209" s="3"/>
    </row>
    <row r="210" spans="17:22" x14ac:dyDescent="0.25">
      <c r="Q210" s="3"/>
      <c r="R210" s="3"/>
      <c r="S210" s="3"/>
      <c r="T210" s="23"/>
      <c r="V210" s="3"/>
    </row>
    <row r="211" spans="17:22" x14ac:dyDescent="0.25">
      <c r="Q211" s="3"/>
      <c r="R211" s="3"/>
      <c r="S211" s="3"/>
      <c r="T211" s="23"/>
      <c r="V211" s="3"/>
    </row>
    <row r="212" spans="17:22" x14ac:dyDescent="0.25">
      <c r="Q212" s="3"/>
      <c r="R212" s="3"/>
      <c r="S212" s="3"/>
      <c r="T212" s="23"/>
      <c r="V212" s="3"/>
    </row>
    <row r="213" spans="17:22" x14ac:dyDescent="0.25">
      <c r="Q213" s="3"/>
      <c r="R213" s="3"/>
      <c r="S213" s="3"/>
      <c r="T213" s="23"/>
      <c r="V213" s="3"/>
    </row>
    <row r="214" spans="17:22" x14ac:dyDescent="0.25">
      <c r="Q214" s="3"/>
      <c r="R214" s="3"/>
      <c r="S214" s="3"/>
      <c r="T214" s="23"/>
      <c r="V214" s="3"/>
    </row>
    <row r="215" spans="17:22" x14ac:dyDescent="0.25">
      <c r="Q215" s="3"/>
      <c r="R215" s="3"/>
      <c r="S215" s="3"/>
      <c r="T215" s="23"/>
      <c r="V215" s="3"/>
    </row>
    <row r="216" spans="17:22" x14ac:dyDescent="0.25">
      <c r="Q216" s="3"/>
      <c r="R216" s="3"/>
      <c r="S216" s="3"/>
      <c r="T216" s="23"/>
      <c r="V216" s="3"/>
    </row>
    <row r="217" spans="17:22" x14ac:dyDescent="0.25">
      <c r="Q217" s="3"/>
      <c r="R217" s="3"/>
      <c r="S217" s="3"/>
      <c r="T217" s="23"/>
      <c r="V217" s="3"/>
    </row>
    <row r="218" spans="17:22" x14ac:dyDescent="0.25">
      <c r="Q218" s="3"/>
      <c r="R218" s="3"/>
      <c r="S218" s="3"/>
      <c r="T218" s="23"/>
      <c r="V218" s="3"/>
    </row>
    <row r="219" spans="17:22" x14ac:dyDescent="0.25">
      <c r="Q219" s="3"/>
      <c r="R219" s="3"/>
      <c r="S219" s="3"/>
      <c r="T219" s="23"/>
      <c r="V219" s="3"/>
    </row>
    <row r="220" spans="17:22" x14ac:dyDescent="0.25">
      <c r="Q220" s="3"/>
      <c r="R220" s="3"/>
      <c r="S220" s="3"/>
      <c r="T220" s="23"/>
      <c r="V220" s="3"/>
    </row>
    <row r="221" spans="17:22" x14ac:dyDescent="0.25">
      <c r="Q221" s="3"/>
      <c r="R221" s="3"/>
      <c r="S221" s="3"/>
      <c r="T221" s="23"/>
      <c r="V221" s="3"/>
    </row>
    <row r="222" spans="17:22" x14ac:dyDescent="0.25">
      <c r="Q222" s="3"/>
      <c r="R222" s="3"/>
      <c r="S222" s="3"/>
      <c r="T222" s="23"/>
      <c r="V222" s="3"/>
    </row>
    <row r="223" spans="17:22" x14ac:dyDescent="0.25">
      <c r="Q223" s="3"/>
      <c r="R223" s="3"/>
      <c r="S223" s="3"/>
      <c r="T223" s="23"/>
      <c r="V223" s="3"/>
    </row>
    <row r="224" spans="17:22" x14ac:dyDescent="0.25">
      <c r="Q224" s="3"/>
      <c r="R224" s="3"/>
      <c r="S224" s="3"/>
      <c r="T224" s="23"/>
      <c r="V224" s="3"/>
    </row>
    <row r="225" spans="17:22" x14ac:dyDescent="0.25">
      <c r="Q225" s="3"/>
      <c r="R225" s="3"/>
      <c r="S225" s="3"/>
      <c r="T225" s="23"/>
      <c r="V225" s="3"/>
    </row>
    <row r="226" spans="17:22" x14ac:dyDescent="0.25">
      <c r="Q226" s="3"/>
      <c r="R226" s="3"/>
      <c r="S226" s="3"/>
      <c r="T226" s="23"/>
      <c r="V226" s="3"/>
    </row>
    <row r="227" spans="17:22" x14ac:dyDescent="0.25">
      <c r="Q227" s="3"/>
      <c r="R227" s="3"/>
      <c r="S227" s="3"/>
      <c r="T227" s="23"/>
      <c r="V227" s="3"/>
    </row>
    <row r="228" spans="17:22" x14ac:dyDescent="0.25">
      <c r="Q228" s="3"/>
      <c r="R228" s="3"/>
      <c r="S228" s="3"/>
      <c r="T228" s="23"/>
      <c r="V228" s="3"/>
    </row>
    <row r="229" spans="17:22" x14ac:dyDescent="0.25">
      <c r="Q229" s="3"/>
      <c r="R229" s="3"/>
      <c r="S229" s="3"/>
      <c r="T229" s="3"/>
      <c r="V229" s="3"/>
    </row>
    <row r="230" spans="17:22" x14ac:dyDescent="0.25">
      <c r="Q230" s="3"/>
      <c r="R230" s="3"/>
      <c r="S230" s="3"/>
      <c r="T230" s="3"/>
      <c r="V230" s="3"/>
    </row>
    <row r="231" spans="17:22" x14ac:dyDescent="0.25">
      <c r="Q231" s="3"/>
      <c r="R231" s="3"/>
      <c r="S231" s="3"/>
      <c r="T231" s="3"/>
      <c r="V231" s="3"/>
    </row>
    <row r="232" spans="17:22" x14ac:dyDescent="0.25">
      <c r="Q232" s="3"/>
      <c r="R232" s="3"/>
      <c r="S232" s="3"/>
      <c r="T232" s="3"/>
      <c r="V232" s="3"/>
    </row>
    <row r="233" spans="17:22" x14ac:dyDescent="0.25">
      <c r="Q233" s="3"/>
      <c r="R233" s="3"/>
      <c r="S233" s="3"/>
      <c r="T233" s="3"/>
      <c r="V233" s="3"/>
    </row>
    <row r="234" spans="17:22" x14ac:dyDescent="0.25">
      <c r="Q234" s="3"/>
      <c r="R234" s="3"/>
      <c r="S234" s="3"/>
      <c r="T234" s="3"/>
      <c r="V234" s="3"/>
    </row>
    <row r="235" spans="17:22" x14ac:dyDescent="0.25">
      <c r="Q235" s="3"/>
      <c r="R235" s="3"/>
      <c r="S235" s="3"/>
      <c r="T235" s="3"/>
      <c r="V235" s="3"/>
    </row>
    <row r="236" spans="17:22" x14ac:dyDescent="0.25">
      <c r="Q236" s="3"/>
      <c r="R236" s="3"/>
      <c r="S236" s="3"/>
      <c r="T236" s="3"/>
      <c r="V236" s="3"/>
    </row>
    <row r="237" spans="17:22" x14ac:dyDescent="0.25">
      <c r="Q237" s="3"/>
      <c r="R237" s="3"/>
      <c r="S237" s="3"/>
      <c r="T237" s="3"/>
      <c r="V237" s="3"/>
    </row>
    <row r="238" spans="17:22" x14ac:dyDescent="0.25">
      <c r="S238" s="3"/>
      <c r="T238" s="3"/>
      <c r="V238" s="3"/>
    </row>
    <row r="239" spans="17:22" x14ac:dyDescent="0.25">
      <c r="S239" s="3"/>
      <c r="T239" s="3"/>
      <c r="V239" s="3"/>
    </row>
    <row r="240" spans="17:22" x14ac:dyDescent="0.25">
      <c r="S240" s="3"/>
      <c r="T240" s="3"/>
      <c r="V240" s="3"/>
    </row>
    <row r="241" spans="19:22" x14ac:dyDescent="0.25">
      <c r="S241" s="3"/>
      <c r="T241" s="3"/>
      <c r="V241" s="3"/>
    </row>
    <row r="242" spans="19:22" x14ac:dyDescent="0.25">
      <c r="S242" s="3"/>
      <c r="T242" s="3"/>
      <c r="V242" s="3"/>
    </row>
    <row r="243" spans="19:22" x14ac:dyDescent="0.25">
      <c r="S243" s="3"/>
      <c r="T243" s="3"/>
      <c r="V243" s="3"/>
    </row>
    <row r="244" spans="19:22" x14ac:dyDescent="0.25">
      <c r="S244" s="3"/>
      <c r="T244" s="3"/>
      <c r="V244" s="3"/>
    </row>
    <row r="245" spans="19:22" x14ac:dyDescent="0.25">
      <c r="S245" s="3"/>
      <c r="T245" s="3"/>
      <c r="V245" s="3"/>
    </row>
    <row r="246" spans="19:22" x14ac:dyDescent="0.25">
      <c r="S246" s="3"/>
      <c r="T246" s="3"/>
      <c r="V246" s="3"/>
    </row>
    <row r="247" spans="19:22" x14ac:dyDescent="0.25">
      <c r="S247" s="3"/>
      <c r="T247" s="3"/>
      <c r="V247" s="3"/>
    </row>
    <row r="248" spans="19:22" x14ac:dyDescent="0.25">
      <c r="S248" s="3"/>
      <c r="T248" s="3"/>
      <c r="V248" s="3"/>
    </row>
    <row r="249" spans="19:22" x14ac:dyDescent="0.25">
      <c r="S249" s="3"/>
      <c r="T249" s="3"/>
      <c r="V249" s="3"/>
    </row>
    <row r="250" spans="19:22" x14ac:dyDescent="0.25">
      <c r="S250" s="3"/>
      <c r="T250" s="3"/>
      <c r="V250" s="3"/>
    </row>
    <row r="251" spans="19:22" x14ac:dyDescent="0.25">
      <c r="S251" s="3"/>
      <c r="T251" s="3"/>
      <c r="V251" s="3"/>
    </row>
    <row r="252" spans="19:22" x14ac:dyDescent="0.25">
      <c r="S252" s="3"/>
      <c r="T252" s="3"/>
      <c r="V252" s="3"/>
    </row>
    <row r="253" spans="19:22" x14ac:dyDescent="0.25">
      <c r="S253" s="3"/>
      <c r="T253" s="3"/>
      <c r="V253" s="3"/>
    </row>
    <row r="254" spans="19:22" x14ac:dyDescent="0.25">
      <c r="S254" s="3"/>
      <c r="T254" s="3"/>
      <c r="V254" s="3"/>
    </row>
    <row r="255" spans="19:22" x14ac:dyDescent="0.25">
      <c r="S255" s="3"/>
      <c r="T255" s="3"/>
      <c r="V255" s="3"/>
    </row>
    <row r="256" spans="19:22" x14ac:dyDescent="0.25">
      <c r="S256" s="3"/>
      <c r="T256" s="3"/>
      <c r="V256" s="3"/>
    </row>
    <row r="257" spans="19:22" x14ac:dyDescent="0.25">
      <c r="S257" s="3"/>
      <c r="T257" s="3"/>
      <c r="V257" s="3"/>
    </row>
    <row r="258" spans="19:22" x14ac:dyDescent="0.25">
      <c r="S258" s="3"/>
      <c r="T258" s="3"/>
      <c r="V258" s="3"/>
    </row>
    <row r="259" spans="19:22" x14ac:dyDescent="0.25">
      <c r="S259" s="3"/>
      <c r="T259" s="3"/>
      <c r="V259" s="3"/>
    </row>
    <row r="260" spans="19:22" x14ac:dyDescent="0.25">
      <c r="S260" s="3"/>
      <c r="T260" s="3"/>
      <c r="V260" s="3"/>
    </row>
    <row r="261" spans="19:22" x14ac:dyDescent="0.25">
      <c r="S261" s="3"/>
      <c r="T261" s="3"/>
      <c r="V261" s="3"/>
    </row>
    <row r="262" spans="19:22" x14ac:dyDescent="0.25">
      <c r="S262" s="3"/>
      <c r="T262" s="3"/>
      <c r="V262" s="3"/>
    </row>
    <row r="263" spans="19:22" x14ac:dyDescent="0.25">
      <c r="S263" s="3"/>
      <c r="T263" s="3"/>
      <c r="V263" s="3"/>
    </row>
    <row r="264" spans="19:22" x14ac:dyDescent="0.25">
      <c r="S264" s="3"/>
      <c r="T264" s="3"/>
      <c r="V264" s="3"/>
    </row>
    <row r="265" spans="19:22" x14ac:dyDescent="0.25">
      <c r="S265" s="3"/>
      <c r="T265" s="3"/>
      <c r="V265" s="3"/>
    </row>
    <row r="266" spans="19:22" x14ac:dyDescent="0.25">
      <c r="S266" s="3"/>
      <c r="T266" s="3"/>
      <c r="V266" s="3"/>
    </row>
    <row r="267" spans="19:22" x14ac:dyDescent="0.25">
      <c r="S267" s="3"/>
      <c r="T267" s="3"/>
      <c r="V267" s="3"/>
    </row>
    <row r="268" spans="19:22" x14ac:dyDescent="0.25">
      <c r="S268" s="3"/>
      <c r="T268" s="3"/>
      <c r="V268" s="3"/>
    </row>
    <row r="269" spans="19:22" x14ac:dyDescent="0.25">
      <c r="S269" s="3"/>
      <c r="T269" s="3"/>
      <c r="V269" s="3"/>
    </row>
    <row r="270" spans="19:22" x14ac:dyDescent="0.25">
      <c r="S270" s="3"/>
      <c r="T270" s="3"/>
      <c r="V270" s="3"/>
    </row>
    <row r="271" spans="19:22" x14ac:dyDescent="0.25">
      <c r="S271" s="3"/>
      <c r="T271" s="3"/>
      <c r="V271" s="3"/>
    </row>
    <row r="272" spans="19:22" x14ac:dyDescent="0.25">
      <c r="S272" s="3"/>
      <c r="T272" s="3"/>
      <c r="V272" s="3"/>
    </row>
    <row r="273" spans="19:22" x14ac:dyDescent="0.25">
      <c r="S273" s="3"/>
      <c r="T273" s="3"/>
      <c r="V273" s="3"/>
    </row>
    <row r="274" spans="19:22" x14ac:dyDescent="0.25">
      <c r="S274" s="3"/>
      <c r="T274" s="23"/>
      <c r="V274" s="3"/>
    </row>
    <row r="275" spans="19:22" x14ac:dyDescent="0.25">
      <c r="S275" s="3"/>
      <c r="T275" s="23"/>
      <c r="V275" s="3"/>
    </row>
    <row r="276" spans="19:22" x14ac:dyDescent="0.25">
      <c r="S276" s="3"/>
      <c r="T276" s="23"/>
      <c r="V276" s="3"/>
    </row>
    <row r="277" spans="19:22" x14ac:dyDescent="0.25">
      <c r="S277" s="3"/>
      <c r="T277" s="23"/>
      <c r="V277" s="3"/>
    </row>
    <row r="278" spans="19:22" x14ac:dyDescent="0.25">
      <c r="S278" s="3"/>
      <c r="T278" s="3"/>
      <c r="V278" s="3"/>
    </row>
    <row r="279" spans="19:22" x14ac:dyDescent="0.25">
      <c r="S279" s="3"/>
      <c r="T279" s="3"/>
      <c r="V279" s="3"/>
    </row>
    <row r="280" spans="19:22" x14ac:dyDescent="0.25">
      <c r="S280" s="3"/>
      <c r="T280" s="3"/>
      <c r="V280" s="3"/>
    </row>
    <row r="281" spans="19:22" x14ac:dyDescent="0.25">
      <c r="S281" s="3"/>
      <c r="T281" s="3"/>
      <c r="V281" s="3"/>
    </row>
    <row r="282" spans="19:22" x14ac:dyDescent="0.25">
      <c r="S282" s="3"/>
      <c r="T282" s="3"/>
      <c r="V282" s="3"/>
    </row>
    <row r="283" spans="19:22" x14ac:dyDescent="0.25">
      <c r="S283" s="3"/>
      <c r="T283" s="3"/>
      <c r="V283" s="3"/>
    </row>
    <row r="284" spans="19:22" x14ac:dyDescent="0.25">
      <c r="S284" s="3"/>
      <c r="T284" s="3"/>
      <c r="V284" s="3"/>
    </row>
    <row r="285" spans="19:22" x14ac:dyDescent="0.25">
      <c r="S285" s="3"/>
      <c r="T285" s="3"/>
      <c r="V285" s="3"/>
    </row>
    <row r="286" spans="19:22" x14ac:dyDescent="0.25">
      <c r="S286" s="3"/>
      <c r="T286" s="3"/>
      <c r="V286" s="3"/>
    </row>
    <row r="287" spans="19:22" x14ac:dyDescent="0.25">
      <c r="S287" s="3"/>
      <c r="T287" s="23"/>
      <c r="V287" s="3"/>
    </row>
    <row r="288" spans="19:22" x14ac:dyDescent="0.25">
      <c r="S288" s="3"/>
      <c r="T288" s="23"/>
      <c r="V288" s="3"/>
    </row>
    <row r="289" spans="19:22" x14ac:dyDescent="0.25">
      <c r="S289" s="3"/>
      <c r="T289" s="23"/>
      <c r="V289" s="3"/>
    </row>
    <row r="290" spans="19:22" x14ac:dyDescent="0.25">
      <c r="S290" s="3"/>
      <c r="T290" s="23"/>
      <c r="V290" s="3"/>
    </row>
    <row r="291" spans="19:22" x14ac:dyDescent="0.25">
      <c r="S291" s="3"/>
      <c r="T291" s="23"/>
      <c r="V291" s="3"/>
    </row>
    <row r="292" spans="19:22" x14ac:dyDescent="0.25">
      <c r="S292" s="3"/>
      <c r="T292" s="23"/>
      <c r="V292" s="3"/>
    </row>
    <row r="293" spans="19:22" x14ac:dyDescent="0.25">
      <c r="S293" s="3"/>
      <c r="T293" s="23"/>
      <c r="V293" s="3"/>
    </row>
    <row r="294" spans="19:22" x14ac:dyDescent="0.25">
      <c r="S294" s="3"/>
      <c r="T294" s="23"/>
      <c r="V294" s="3"/>
    </row>
    <row r="295" spans="19:22" x14ac:dyDescent="0.25">
      <c r="S295" s="3"/>
      <c r="T295" s="23"/>
      <c r="V295" s="3"/>
    </row>
    <row r="296" spans="19:22" x14ac:dyDescent="0.25">
      <c r="S296" s="3"/>
      <c r="T296" s="23"/>
      <c r="V296" s="3"/>
    </row>
    <row r="297" spans="19:22" x14ac:dyDescent="0.25">
      <c r="S297" s="3"/>
      <c r="T297" s="23"/>
      <c r="V297" s="3"/>
    </row>
    <row r="298" spans="19:22" x14ac:dyDescent="0.25">
      <c r="S298" s="3"/>
      <c r="T298" s="23"/>
      <c r="V298" s="3"/>
    </row>
    <row r="299" spans="19:22" x14ac:dyDescent="0.25">
      <c r="S299" s="3"/>
      <c r="T299" s="23"/>
      <c r="V299" s="3"/>
    </row>
    <row r="300" spans="19:22" x14ac:dyDescent="0.25">
      <c r="S300" s="3"/>
      <c r="T300" s="23"/>
      <c r="V300" s="3"/>
    </row>
    <row r="301" spans="19:22" x14ac:dyDescent="0.25">
      <c r="S301" s="3"/>
      <c r="T301" s="23"/>
      <c r="V301" s="3"/>
    </row>
    <row r="302" spans="19:22" x14ac:dyDescent="0.25">
      <c r="S302" s="3"/>
      <c r="T302" s="23"/>
      <c r="V302" s="3"/>
    </row>
    <row r="303" spans="19:22" x14ac:dyDescent="0.25">
      <c r="S303" s="3"/>
      <c r="T303" s="23"/>
      <c r="V303" s="3"/>
    </row>
    <row r="304" spans="19:22" x14ac:dyDescent="0.25">
      <c r="S304" s="3"/>
      <c r="T304" s="23"/>
      <c r="V304" s="3"/>
    </row>
    <row r="305" spans="17:22" x14ac:dyDescent="0.25">
      <c r="S305" s="3"/>
      <c r="T305" s="23"/>
      <c r="V305" s="3"/>
    </row>
    <row r="306" spans="17:22" x14ac:dyDescent="0.25">
      <c r="S306" s="3"/>
      <c r="T306" s="23"/>
      <c r="V306" s="3"/>
    </row>
    <row r="307" spans="17:22" x14ac:dyDescent="0.25">
      <c r="S307" s="3"/>
      <c r="T307" s="23"/>
      <c r="V307" s="3"/>
    </row>
    <row r="308" spans="17:22" x14ac:dyDescent="0.25">
      <c r="S308" s="3"/>
      <c r="T308" s="23"/>
      <c r="V308" s="3"/>
    </row>
    <row r="309" spans="17:22" x14ac:dyDescent="0.25">
      <c r="S309" s="3"/>
      <c r="T309" s="23"/>
      <c r="V309" s="3"/>
    </row>
    <row r="310" spans="17:22" x14ac:dyDescent="0.25">
      <c r="S310" s="3"/>
      <c r="T310" s="23"/>
      <c r="V310" s="3"/>
    </row>
    <row r="311" spans="17:22" x14ac:dyDescent="0.25">
      <c r="Q311" s="3"/>
      <c r="R311" s="3"/>
      <c r="S311" s="3"/>
      <c r="T311" s="23"/>
      <c r="V311" s="3"/>
    </row>
    <row r="312" spans="17:22" x14ac:dyDescent="0.25">
      <c r="S312" s="3"/>
      <c r="T312" s="23"/>
      <c r="V312" s="3"/>
    </row>
    <row r="313" spans="17:22" x14ac:dyDescent="0.25">
      <c r="S313" s="3"/>
      <c r="T313" s="23"/>
      <c r="V313" s="3"/>
    </row>
    <row r="314" spans="17:22" x14ac:dyDescent="0.25">
      <c r="S314" s="3"/>
      <c r="T314" s="23"/>
      <c r="V314" s="3"/>
    </row>
    <row r="315" spans="17:22" x14ac:dyDescent="0.25">
      <c r="S315" s="3"/>
      <c r="T315" s="23"/>
      <c r="V315" s="3"/>
    </row>
    <row r="316" spans="17:22" x14ac:dyDescent="0.25">
      <c r="S316" s="3"/>
      <c r="T316" s="23"/>
      <c r="V316" s="3"/>
    </row>
    <row r="317" spans="17:22" x14ac:dyDescent="0.25">
      <c r="S317" s="3"/>
      <c r="T317" s="23"/>
      <c r="V317" s="3"/>
    </row>
    <row r="318" spans="17:22" x14ac:dyDescent="0.25">
      <c r="S318" s="3"/>
      <c r="T318" s="23"/>
      <c r="V318" s="3"/>
    </row>
    <row r="319" spans="17:22" x14ac:dyDescent="0.25">
      <c r="S319" s="3"/>
      <c r="T319" s="23"/>
      <c r="V319" s="3"/>
    </row>
    <row r="320" spans="17:22" x14ac:dyDescent="0.25">
      <c r="S320" s="3"/>
      <c r="T320" s="23"/>
      <c r="V320" s="3"/>
    </row>
    <row r="321" spans="19:22" x14ac:dyDescent="0.25">
      <c r="S321" s="3"/>
      <c r="T321" s="23"/>
      <c r="V321" s="3"/>
    </row>
    <row r="322" spans="19:22" x14ac:dyDescent="0.25">
      <c r="S322" s="3"/>
      <c r="T322" s="23"/>
      <c r="V322" s="3"/>
    </row>
    <row r="323" spans="19:22" x14ac:dyDescent="0.25">
      <c r="S323" s="3"/>
      <c r="T323" s="23"/>
      <c r="V323" s="3"/>
    </row>
    <row r="324" spans="19:22" x14ac:dyDescent="0.25">
      <c r="S324" s="3"/>
      <c r="T324" s="23"/>
      <c r="V324" s="3"/>
    </row>
    <row r="325" spans="19:22" x14ac:dyDescent="0.25">
      <c r="S325" s="3"/>
      <c r="T325" s="23"/>
      <c r="V325" s="3"/>
    </row>
    <row r="326" spans="19:22" x14ac:dyDescent="0.25">
      <c r="S326" s="3"/>
      <c r="T326" s="23"/>
      <c r="V326" s="3"/>
    </row>
    <row r="327" spans="19:22" x14ac:dyDescent="0.25">
      <c r="S327" s="3"/>
      <c r="T327" s="23"/>
      <c r="V327" s="3"/>
    </row>
    <row r="328" spans="19:22" x14ac:dyDescent="0.25">
      <c r="S328" s="3"/>
      <c r="T328" s="23"/>
      <c r="V328" s="3"/>
    </row>
    <row r="329" spans="19:22" x14ac:dyDescent="0.25">
      <c r="S329" s="3"/>
      <c r="T329" s="23"/>
      <c r="V329" s="3"/>
    </row>
    <row r="330" spans="19:22" x14ac:dyDescent="0.25">
      <c r="S330" s="3"/>
      <c r="T330" s="23"/>
      <c r="V330" s="3"/>
    </row>
    <row r="331" spans="19:22" x14ac:dyDescent="0.25">
      <c r="S331" s="3"/>
      <c r="T331" s="23"/>
      <c r="V331" s="3"/>
    </row>
    <row r="332" spans="19:22" x14ac:dyDescent="0.25">
      <c r="S332" s="3"/>
      <c r="T332" s="23"/>
      <c r="V332" s="3"/>
    </row>
    <row r="333" spans="19:22" x14ac:dyDescent="0.25">
      <c r="S333" s="3"/>
      <c r="T333" s="23"/>
      <c r="V333" s="3"/>
    </row>
    <row r="334" spans="19:22" x14ac:dyDescent="0.25">
      <c r="S334" s="3"/>
      <c r="T334" s="23"/>
      <c r="V334" s="3"/>
    </row>
    <row r="335" spans="19:22" x14ac:dyDescent="0.25">
      <c r="S335" s="3"/>
      <c r="T335" s="23"/>
      <c r="V335" s="3"/>
    </row>
    <row r="336" spans="19:22" x14ac:dyDescent="0.25">
      <c r="S336" s="3"/>
      <c r="T336" s="23"/>
      <c r="V336" s="3"/>
    </row>
    <row r="337" spans="19:22" x14ac:dyDescent="0.25">
      <c r="S337" s="3"/>
      <c r="T337" s="23"/>
      <c r="V337" s="3"/>
    </row>
    <row r="338" spans="19:22" x14ac:dyDescent="0.25">
      <c r="T338" s="23"/>
      <c r="V338" s="3"/>
    </row>
    <row r="339" spans="19:22" x14ac:dyDescent="0.25">
      <c r="T339" s="23"/>
      <c r="V339" s="3"/>
    </row>
    <row r="340" spans="19:22" x14ac:dyDescent="0.25">
      <c r="T340" s="23"/>
      <c r="V340" s="3"/>
    </row>
    <row r="341" spans="19:22" x14ac:dyDescent="0.25">
      <c r="T341" s="23"/>
      <c r="V341" s="3"/>
    </row>
    <row r="342" spans="19:22" x14ac:dyDescent="0.25">
      <c r="T342" s="23"/>
      <c r="V342" s="3"/>
    </row>
    <row r="343" spans="19:22" x14ac:dyDescent="0.25">
      <c r="T343" s="23"/>
      <c r="V343" s="3"/>
    </row>
    <row r="344" spans="19:22" x14ac:dyDescent="0.25">
      <c r="T344" s="23"/>
      <c r="V344" s="3"/>
    </row>
    <row r="345" spans="19:22" x14ac:dyDescent="0.25">
      <c r="T345" s="23"/>
      <c r="V345" s="3"/>
    </row>
    <row r="346" spans="19:22" x14ac:dyDescent="0.25">
      <c r="T346" s="23"/>
      <c r="V346" s="3"/>
    </row>
    <row r="347" spans="19:22" x14ac:dyDescent="0.25">
      <c r="T347" s="23"/>
      <c r="V347" s="3"/>
    </row>
    <row r="348" spans="19:22" x14ac:dyDescent="0.25">
      <c r="T348" s="23"/>
      <c r="V348" s="3"/>
    </row>
    <row r="349" spans="19:22" x14ac:dyDescent="0.25">
      <c r="T349" s="23"/>
      <c r="V349" s="3"/>
    </row>
    <row r="350" spans="19:22" x14ac:dyDescent="0.25">
      <c r="T350" s="23"/>
      <c r="V350" s="3"/>
    </row>
    <row r="351" spans="19:22" x14ac:dyDescent="0.25">
      <c r="T351" s="23"/>
      <c r="V351" s="3"/>
    </row>
    <row r="352" spans="19:22" x14ac:dyDescent="0.25">
      <c r="T352" s="23"/>
      <c r="V352" s="3"/>
    </row>
    <row r="353" spans="20:22" x14ac:dyDescent="0.25">
      <c r="T353" s="23"/>
      <c r="V353" s="3"/>
    </row>
    <row r="354" spans="20:22" x14ac:dyDescent="0.25">
      <c r="T354" s="23"/>
      <c r="V354" s="3"/>
    </row>
    <row r="355" spans="20:22" x14ac:dyDescent="0.25">
      <c r="T355" s="23"/>
      <c r="V355" s="3"/>
    </row>
    <row r="356" spans="20:22" x14ac:dyDescent="0.25">
      <c r="T356" s="23"/>
      <c r="V356" s="3"/>
    </row>
    <row r="357" spans="20:22" x14ac:dyDescent="0.25">
      <c r="T357" s="23"/>
      <c r="V357" s="3"/>
    </row>
    <row r="358" spans="20:22" x14ac:dyDescent="0.25">
      <c r="T358" s="23"/>
      <c r="V358" s="3"/>
    </row>
    <row r="359" spans="20:22" x14ac:dyDescent="0.25">
      <c r="T359" s="23"/>
      <c r="V359" s="3"/>
    </row>
    <row r="360" spans="20:22" x14ac:dyDescent="0.25">
      <c r="T360" s="23"/>
      <c r="V360" s="3"/>
    </row>
    <row r="361" spans="20:22" x14ac:dyDescent="0.25">
      <c r="T361" s="23"/>
      <c r="V361" s="3"/>
    </row>
    <row r="362" spans="20:22" x14ac:dyDescent="0.25">
      <c r="T362" s="23"/>
      <c r="V362" s="3"/>
    </row>
    <row r="363" spans="20:22" x14ac:dyDescent="0.25">
      <c r="T363" s="23"/>
      <c r="V363" s="3"/>
    </row>
    <row r="364" spans="20:22" x14ac:dyDescent="0.25">
      <c r="T364" s="23"/>
      <c r="V364" s="3"/>
    </row>
    <row r="365" spans="20:22" x14ac:dyDescent="0.25">
      <c r="T365" s="23"/>
      <c r="V365" s="3"/>
    </row>
    <row r="366" spans="20:22" x14ac:dyDescent="0.25">
      <c r="T366" s="23"/>
      <c r="V366" s="3"/>
    </row>
    <row r="367" spans="20:22" x14ac:dyDescent="0.25">
      <c r="T367" s="23"/>
      <c r="V367" s="3"/>
    </row>
    <row r="368" spans="20:22" x14ac:dyDescent="0.25">
      <c r="T368" s="23"/>
      <c r="V368" s="3"/>
    </row>
    <row r="369" spans="17:22" x14ac:dyDescent="0.25">
      <c r="T369" s="23"/>
      <c r="V369" s="3"/>
    </row>
    <row r="370" spans="17:22" x14ac:dyDescent="0.25">
      <c r="T370" s="23"/>
      <c r="V370" s="3"/>
    </row>
    <row r="371" spans="17:22" x14ac:dyDescent="0.25">
      <c r="Q371" s="3"/>
      <c r="R371" s="3"/>
      <c r="T371" s="23"/>
      <c r="V371" s="3"/>
    </row>
    <row r="372" spans="17:22" x14ac:dyDescent="0.25">
      <c r="T372" s="23"/>
      <c r="V372" s="3"/>
    </row>
    <row r="373" spans="17:22" x14ac:dyDescent="0.25">
      <c r="T373" s="23"/>
      <c r="V373" s="3"/>
    </row>
    <row r="374" spans="17:22" x14ac:dyDescent="0.25">
      <c r="T374" s="23"/>
      <c r="V374" s="3"/>
    </row>
    <row r="375" spans="17:22" x14ac:dyDescent="0.25">
      <c r="T375" s="23"/>
      <c r="V375" s="3"/>
    </row>
    <row r="376" spans="17:22" x14ac:dyDescent="0.25">
      <c r="T376" s="23"/>
      <c r="V376" s="3"/>
    </row>
    <row r="377" spans="17:22" x14ac:dyDescent="0.25">
      <c r="T377" s="23"/>
      <c r="V377" s="3"/>
    </row>
    <row r="378" spans="17:22" x14ac:dyDescent="0.25">
      <c r="T378" s="23"/>
      <c r="V378" s="3"/>
    </row>
    <row r="379" spans="17:22" x14ac:dyDescent="0.25">
      <c r="T379" s="23"/>
      <c r="V379" s="3"/>
    </row>
    <row r="380" spans="17:22" x14ac:dyDescent="0.25">
      <c r="T380" s="23"/>
      <c r="V380" s="3"/>
    </row>
    <row r="381" spans="17:22" x14ac:dyDescent="0.25">
      <c r="T381" s="23"/>
      <c r="V381" s="3"/>
    </row>
    <row r="382" spans="17:22" x14ac:dyDescent="0.25">
      <c r="T382" s="23"/>
      <c r="V382" s="3"/>
    </row>
    <row r="383" spans="17:22" x14ac:dyDescent="0.25">
      <c r="T383" s="23"/>
      <c r="V383" s="3"/>
    </row>
    <row r="384" spans="17:22" x14ac:dyDescent="0.25">
      <c r="T384" s="23"/>
      <c r="V384" s="3"/>
    </row>
    <row r="385" spans="20:22" x14ac:dyDescent="0.25">
      <c r="T385" s="23"/>
      <c r="V385" s="3"/>
    </row>
    <row r="386" spans="20:22" x14ac:dyDescent="0.25">
      <c r="T386" s="23"/>
      <c r="V386" s="3"/>
    </row>
    <row r="387" spans="20:22" x14ac:dyDescent="0.25">
      <c r="T387" s="23"/>
      <c r="V387" s="3"/>
    </row>
    <row r="388" spans="20:22" x14ac:dyDescent="0.25">
      <c r="T388" s="23"/>
      <c r="V388" s="3"/>
    </row>
    <row r="389" spans="20:22" x14ac:dyDescent="0.25">
      <c r="T389" s="23"/>
      <c r="V389" s="3"/>
    </row>
    <row r="390" spans="20:22" x14ac:dyDescent="0.25">
      <c r="T390" s="23"/>
      <c r="V390" s="3"/>
    </row>
    <row r="391" spans="20:22" x14ac:dyDescent="0.25">
      <c r="T391" s="23"/>
      <c r="V391" s="3"/>
    </row>
    <row r="392" spans="20:22" x14ac:dyDescent="0.25">
      <c r="T392" s="23"/>
      <c r="V392" s="3"/>
    </row>
    <row r="393" spans="20:22" x14ac:dyDescent="0.25">
      <c r="T393" s="23"/>
      <c r="V393" s="3"/>
    </row>
    <row r="394" spans="20:22" x14ac:dyDescent="0.25">
      <c r="T394" s="23"/>
      <c r="V394" s="3"/>
    </row>
    <row r="395" spans="20:22" x14ac:dyDescent="0.25">
      <c r="T395" s="23"/>
      <c r="V395" s="3"/>
    </row>
    <row r="396" spans="20:22" x14ac:dyDescent="0.25">
      <c r="T396" s="23"/>
      <c r="V396" s="3"/>
    </row>
    <row r="397" spans="20:22" x14ac:dyDescent="0.25">
      <c r="T397" s="23"/>
      <c r="V397" s="3"/>
    </row>
    <row r="398" spans="20:22" x14ac:dyDescent="0.25">
      <c r="T398" s="23"/>
      <c r="V398" s="3"/>
    </row>
    <row r="399" spans="20:22" x14ac:dyDescent="0.25">
      <c r="T399" s="23"/>
      <c r="V399" s="3"/>
    </row>
    <row r="400" spans="20:22" x14ac:dyDescent="0.25">
      <c r="T400" s="23"/>
      <c r="V400" s="3"/>
    </row>
    <row r="401" spans="20:22" x14ac:dyDescent="0.25">
      <c r="T401" s="23"/>
      <c r="V401" s="3"/>
    </row>
    <row r="402" spans="20:22" x14ac:dyDescent="0.25">
      <c r="T402" s="23"/>
      <c r="V402" s="3"/>
    </row>
    <row r="403" spans="20:22" x14ac:dyDescent="0.25">
      <c r="T403" s="23"/>
    </row>
    <row r="404" spans="20:22" x14ac:dyDescent="0.25">
      <c r="T404" s="23"/>
    </row>
    <row r="405" spans="20:22" x14ac:dyDescent="0.25">
      <c r="T405" s="23"/>
    </row>
    <row r="406" spans="20:22" x14ac:dyDescent="0.25">
      <c r="T406" s="23"/>
    </row>
    <row r="407" spans="20:22" x14ac:dyDescent="0.25">
      <c r="T407" s="23"/>
    </row>
    <row r="408" spans="20:22" x14ac:dyDescent="0.25">
      <c r="T408" s="23"/>
    </row>
    <row r="409" spans="20:22" x14ac:dyDescent="0.25">
      <c r="T409" s="23"/>
    </row>
    <row r="410" spans="20:22" x14ac:dyDescent="0.25">
      <c r="T410" s="23"/>
    </row>
    <row r="411" spans="20:22" x14ac:dyDescent="0.25">
      <c r="T411" s="23"/>
    </row>
    <row r="412" spans="20:22" x14ac:dyDescent="0.25">
      <c r="T412" s="23"/>
    </row>
    <row r="413" spans="20:22" x14ac:dyDescent="0.25">
      <c r="T413" s="23"/>
    </row>
    <row r="414" spans="20:22" x14ac:dyDescent="0.25">
      <c r="T414" s="23"/>
    </row>
    <row r="415" spans="20:22" x14ac:dyDescent="0.25">
      <c r="T415" s="23"/>
    </row>
    <row r="416" spans="20:22" x14ac:dyDescent="0.25">
      <c r="T416" s="23"/>
    </row>
    <row r="417" spans="17:20" x14ac:dyDescent="0.25">
      <c r="T417" s="23"/>
    </row>
    <row r="418" spans="17:20" x14ac:dyDescent="0.25">
      <c r="T418" s="23"/>
    </row>
    <row r="419" spans="17:20" x14ac:dyDescent="0.25">
      <c r="T419" s="23"/>
    </row>
    <row r="420" spans="17:20" x14ac:dyDescent="0.25">
      <c r="T420" s="23"/>
    </row>
    <row r="421" spans="17:20" x14ac:dyDescent="0.25">
      <c r="T421" s="23"/>
    </row>
    <row r="422" spans="17:20" x14ac:dyDescent="0.25">
      <c r="T422" s="23"/>
    </row>
    <row r="423" spans="17:20" x14ac:dyDescent="0.25">
      <c r="T423" s="23"/>
    </row>
    <row r="424" spans="17:20" x14ac:dyDescent="0.25">
      <c r="T424" s="23"/>
    </row>
    <row r="425" spans="17:20" x14ac:dyDescent="0.25">
      <c r="T425" s="23"/>
    </row>
    <row r="426" spans="17:20" x14ac:dyDescent="0.25">
      <c r="Q426" s="3"/>
      <c r="R426" s="3"/>
      <c r="T426" s="23"/>
    </row>
    <row r="427" spans="17:20" x14ac:dyDescent="0.25">
      <c r="T427" s="23"/>
    </row>
    <row r="428" spans="17:20" x14ac:dyDescent="0.25">
      <c r="T428" s="23"/>
    </row>
    <row r="429" spans="17:20" x14ac:dyDescent="0.25">
      <c r="T429" s="23"/>
    </row>
    <row r="430" spans="17:20" x14ac:dyDescent="0.25">
      <c r="T430" s="23"/>
    </row>
    <row r="431" spans="17:20" x14ac:dyDescent="0.25">
      <c r="T431" s="23"/>
    </row>
    <row r="432" spans="17:20" x14ac:dyDescent="0.25">
      <c r="T432" s="23"/>
    </row>
    <row r="433" spans="20:20" x14ac:dyDescent="0.25">
      <c r="T433" s="23"/>
    </row>
    <row r="434" spans="20:20" x14ac:dyDescent="0.25">
      <c r="T434" s="23"/>
    </row>
    <row r="435" spans="20:20" x14ac:dyDescent="0.25">
      <c r="T435" s="23"/>
    </row>
    <row r="436" spans="20:20" x14ac:dyDescent="0.25">
      <c r="T436" s="23"/>
    </row>
    <row r="437" spans="20:20" x14ac:dyDescent="0.25">
      <c r="T437" s="23"/>
    </row>
    <row r="438" spans="20:20" x14ac:dyDescent="0.25">
      <c r="T438" s="23"/>
    </row>
    <row r="439" spans="20:20" x14ac:dyDescent="0.25">
      <c r="T439" s="23"/>
    </row>
    <row r="440" spans="20:20" x14ac:dyDescent="0.25">
      <c r="T440" s="23"/>
    </row>
    <row r="441" spans="20:20" x14ac:dyDescent="0.25">
      <c r="T441" s="23"/>
    </row>
    <row r="442" spans="20:20" x14ac:dyDescent="0.25">
      <c r="T442" s="23"/>
    </row>
    <row r="443" spans="20:20" x14ac:dyDescent="0.25">
      <c r="T443" s="23"/>
    </row>
    <row r="444" spans="20:20" x14ac:dyDescent="0.25">
      <c r="T444" s="23"/>
    </row>
    <row r="445" spans="20:20" x14ac:dyDescent="0.25">
      <c r="T445" s="23"/>
    </row>
    <row r="446" spans="20:20" x14ac:dyDescent="0.25">
      <c r="T446" s="23"/>
    </row>
    <row r="447" spans="20:20" x14ac:dyDescent="0.25">
      <c r="T447" s="23"/>
    </row>
    <row r="448" spans="20:20" x14ac:dyDescent="0.25">
      <c r="T448" s="23"/>
    </row>
    <row r="449" spans="20:20" x14ac:dyDescent="0.25">
      <c r="T449" s="23"/>
    </row>
    <row r="450" spans="20:20" x14ac:dyDescent="0.25">
      <c r="T450" s="23"/>
    </row>
    <row r="451" spans="20:20" x14ac:dyDescent="0.25">
      <c r="T451" s="23"/>
    </row>
    <row r="452" spans="20:20" x14ac:dyDescent="0.25">
      <c r="T452" s="23"/>
    </row>
    <row r="453" spans="20:20" x14ac:dyDescent="0.25">
      <c r="T453" s="23"/>
    </row>
    <row r="454" spans="20:20" x14ac:dyDescent="0.25">
      <c r="T454" s="23"/>
    </row>
    <row r="455" spans="20:20" x14ac:dyDescent="0.25">
      <c r="T455" s="23"/>
    </row>
    <row r="456" spans="20:20" x14ac:dyDescent="0.25">
      <c r="T456" s="23"/>
    </row>
    <row r="457" spans="20:20" x14ac:dyDescent="0.25">
      <c r="T457" s="23"/>
    </row>
    <row r="458" spans="20:20" x14ac:dyDescent="0.25">
      <c r="T458" s="23"/>
    </row>
    <row r="459" spans="20:20" x14ac:dyDescent="0.25">
      <c r="T459" s="23"/>
    </row>
    <row r="460" spans="20:20" x14ac:dyDescent="0.25">
      <c r="T460" s="23"/>
    </row>
    <row r="461" spans="20:20" x14ac:dyDescent="0.25">
      <c r="T461" s="23"/>
    </row>
    <row r="462" spans="20:20" x14ac:dyDescent="0.25">
      <c r="T462" s="23"/>
    </row>
    <row r="463" spans="20:20" x14ac:dyDescent="0.25">
      <c r="T463" s="23"/>
    </row>
    <row r="464" spans="20:20" x14ac:dyDescent="0.25">
      <c r="T464" s="23"/>
    </row>
    <row r="465" spans="20:20" x14ac:dyDescent="0.25">
      <c r="T465" s="23"/>
    </row>
    <row r="466" spans="20:20" x14ac:dyDescent="0.25">
      <c r="T466" s="23"/>
    </row>
    <row r="467" spans="20:20" x14ac:dyDescent="0.25">
      <c r="T467" s="23"/>
    </row>
    <row r="468" spans="20:20" x14ac:dyDescent="0.25">
      <c r="T468" s="23"/>
    </row>
    <row r="469" spans="20:20" x14ac:dyDescent="0.25">
      <c r="T469" s="23"/>
    </row>
    <row r="470" spans="20:20" x14ac:dyDescent="0.25">
      <c r="T470" s="23"/>
    </row>
    <row r="471" spans="20:20" x14ac:dyDescent="0.25">
      <c r="T471" s="23"/>
    </row>
    <row r="472" spans="20:20" x14ac:dyDescent="0.25">
      <c r="T472" s="23"/>
    </row>
    <row r="473" spans="20:20" x14ac:dyDescent="0.25">
      <c r="T473" s="23"/>
    </row>
    <row r="474" spans="20:20" x14ac:dyDescent="0.25">
      <c r="T474" s="23"/>
    </row>
    <row r="475" spans="20:20" x14ac:dyDescent="0.25">
      <c r="T475" s="23"/>
    </row>
    <row r="476" spans="20:20" x14ac:dyDescent="0.25">
      <c r="T476" s="23"/>
    </row>
    <row r="477" spans="20:20" x14ac:dyDescent="0.25">
      <c r="T477" s="23"/>
    </row>
    <row r="478" spans="20:20" x14ac:dyDescent="0.25">
      <c r="T478" s="23"/>
    </row>
    <row r="479" spans="20:20" x14ac:dyDescent="0.25">
      <c r="T479" s="23"/>
    </row>
    <row r="480" spans="20:20" x14ac:dyDescent="0.25">
      <c r="T480" s="23"/>
    </row>
    <row r="481" spans="20:20" x14ac:dyDescent="0.25">
      <c r="T481" s="23"/>
    </row>
    <row r="482" spans="20:20" x14ac:dyDescent="0.25">
      <c r="T482" s="23"/>
    </row>
    <row r="483" spans="20:20" x14ac:dyDescent="0.25">
      <c r="T483" s="23"/>
    </row>
    <row r="484" spans="20:20" x14ac:dyDescent="0.25">
      <c r="T484" s="23"/>
    </row>
    <row r="485" spans="20:20" x14ac:dyDescent="0.25">
      <c r="T485" s="23"/>
    </row>
    <row r="486" spans="20:20" x14ac:dyDescent="0.25">
      <c r="T486" s="23"/>
    </row>
    <row r="487" spans="20:20" x14ac:dyDescent="0.25">
      <c r="T487" s="23"/>
    </row>
    <row r="488" spans="20:20" x14ac:dyDescent="0.25">
      <c r="T488" s="23"/>
    </row>
    <row r="489" spans="20:20" x14ac:dyDescent="0.25">
      <c r="T489" s="23"/>
    </row>
    <row r="490" spans="20:20" x14ac:dyDescent="0.25">
      <c r="T490" s="23"/>
    </row>
    <row r="491" spans="20:20" x14ac:dyDescent="0.25">
      <c r="T491" s="23"/>
    </row>
    <row r="492" spans="20:20" x14ac:dyDescent="0.25">
      <c r="T492" s="23"/>
    </row>
    <row r="493" spans="20:20" x14ac:dyDescent="0.25">
      <c r="T493" s="23"/>
    </row>
    <row r="494" spans="20:20" x14ac:dyDescent="0.25">
      <c r="T494" s="23"/>
    </row>
    <row r="495" spans="20:20" x14ac:dyDescent="0.25">
      <c r="T495" s="23"/>
    </row>
    <row r="496" spans="20:20" x14ac:dyDescent="0.25">
      <c r="T496" s="23"/>
    </row>
    <row r="497" spans="20:20" x14ac:dyDescent="0.25">
      <c r="T497" s="23"/>
    </row>
    <row r="498" spans="20:20" x14ac:dyDescent="0.25">
      <c r="T498" s="23"/>
    </row>
    <row r="499" spans="20:20" x14ac:dyDescent="0.25">
      <c r="T499" s="23"/>
    </row>
    <row r="500" spans="20:20" x14ac:dyDescent="0.25">
      <c r="T500" s="23"/>
    </row>
    <row r="501" spans="20:20" x14ac:dyDescent="0.25">
      <c r="T501" s="23"/>
    </row>
    <row r="502" spans="20:20" x14ac:dyDescent="0.25">
      <c r="T502" s="23"/>
    </row>
    <row r="503" spans="20:20" x14ac:dyDescent="0.25">
      <c r="T503" s="23"/>
    </row>
    <row r="504" spans="20:20" x14ac:dyDescent="0.25">
      <c r="T504" s="23"/>
    </row>
    <row r="505" spans="20:20" x14ac:dyDescent="0.25">
      <c r="T505" s="23"/>
    </row>
    <row r="506" spans="20:20" x14ac:dyDescent="0.25">
      <c r="T506" s="23"/>
    </row>
    <row r="507" spans="20:20" x14ac:dyDescent="0.25">
      <c r="T507" s="23"/>
    </row>
    <row r="508" spans="20:20" x14ac:dyDescent="0.25">
      <c r="T508" s="23"/>
    </row>
    <row r="509" spans="20:20" x14ac:dyDescent="0.25">
      <c r="T509" s="3"/>
    </row>
    <row r="510" spans="20:20" x14ac:dyDescent="0.25">
      <c r="T510" s="3"/>
    </row>
    <row r="511" spans="20:20" x14ac:dyDescent="0.25">
      <c r="T511" s="3"/>
    </row>
    <row r="512" spans="20:20" x14ac:dyDescent="0.25">
      <c r="T512" s="3"/>
    </row>
    <row r="513" spans="20:20" x14ac:dyDescent="0.25">
      <c r="T513" s="3"/>
    </row>
    <row r="514" spans="20:20" x14ac:dyDescent="0.25">
      <c r="T514" s="3"/>
    </row>
    <row r="515" spans="20:20" x14ac:dyDescent="0.25">
      <c r="T515" s="3"/>
    </row>
    <row r="516" spans="20:20" x14ac:dyDescent="0.25">
      <c r="T516" s="3"/>
    </row>
    <row r="517" spans="20:20" x14ac:dyDescent="0.25">
      <c r="T517" s="3"/>
    </row>
    <row r="518" spans="20:20" x14ac:dyDescent="0.25">
      <c r="T518" s="3"/>
    </row>
    <row r="519" spans="20:20" x14ac:dyDescent="0.25">
      <c r="T519" s="3"/>
    </row>
    <row r="520" spans="20:20" x14ac:dyDescent="0.25">
      <c r="T520" s="3"/>
    </row>
    <row r="521" spans="20:20" x14ac:dyDescent="0.25">
      <c r="T521" s="3"/>
    </row>
    <row r="522" spans="20:20" x14ac:dyDescent="0.25">
      <c r="T522" s="3"/>
    </row>
    <row r="523" spans="20:20" x14ac:dyDescent="0.25">
      <c r="T523" s="3"/>
    </row>
    <row r="524" spans="20:20" x14ac:dyDescent="0.25">
      <c r="T524" s="3"/>
    </row>
    <row r="525" spans="20:20" x14ac:dyDescent="0.25">
      <c r="T525" s="3"/>
    </row>
    <row r="526" spans="20:20" x14ac:dyDescent="0.25">
      <c r="T526" s="3"/>
    </row>
    <row r="527" spans="20:20" x14ac:dyDescent="0.25">
      <c r="T527" s="3"/>
    </row>
    <row r="528" spans="20:20" x14ac:dyDescent="0.25">
      <c r="T528" s="3"/>
    </row>
    <row r="529" spans="20:20" x14ac:dyDescent="0.25">
      <c r="T529" s="3"/>
    </row>
    <row r="530" spans="20:20" x14ac:dyDescent="0.25">
      <c r="T530" s="3"/>
    </row>
    <row r="531" spans="20:20" x14ac:dyDescent="0.25">
      <c r="T531" s="3"/>
    </row>
    <row r="532" spans="20:20" x14ac:dyDescent="0.25">
      <c r="T532" s="3"/>
    </row>
    <row r="533" spans="20:20" x14ac:dyDescent="0.25">
      <c r="T533" s="3"/>
    </row>
    <row r="534" spans="20:20" x14ac:dyDescent="0.25">
      <c r="T534" s="3"/>
    </row>
    <row r="535" spans="20:20" x14ac:dyDescent="0.25">
      <c r="T535" s="3"/>
    </row>
    <row r="536" spans="20:20" x14ac:dyDescent="0.25">
      <c r="T536" s="3"/>
    </row>
    <row r="537" spans="20:20" x14ac:dyDescent="0.25">
      <c r="T537" s="3"/>
    </row>
    <row r="538" spans="20:20" x14ac:dyDescent="0.25">
      <c r="T538" s="3"/>
    </row>
    <row r="539" spans="20:20" x14ac:dyDescent="0.25">
      <c r="T539" s="3"/>
    </row>
    <row r="540" spans="20:20" x14ac:dyDescent="0.25">
      <c r="T540" s="3"/>
    </row>
    <row r="541" spans="20:20" x14ac:dyDescent="0.25">
      <c r="T541" s="3"/>
    </row>
    <row r="542" spans="20:20" x14ac:dyDescent="0.25">
      <c r="T542" s="3"/>
    </row>
    <row r="543" spans="20:20" x14ac:dyDescent="0.25">
      <c r="T543" s="3"/>
    </row>
    <row r="544" spans="20:20" x14ac:dyDescent="0.25">
      <c r="T544" s="3"/>
    </row>
    <row r="545" spans="20:20" x14ac:dyDescent="0.25">
      <c r="T545" s="3"/>
    </row>
    <row r="546" spans="20:20" x14ac:dyDescent="0.25">
      <c r="T546" s="3"/>
    </row>
    <row r="547" spans="20:20" x14ac:dyDescent="0.25">
      <c r="T547" s="3"/>
    </row>
    <row r="548" spans="20:20" x14ac:dyDescent="0.25">
      <c r="T548" s="3"/>
    </row>
    <row r="549" spans="20:20" x14ac:dyDescent="0.25">
      <c r="T549" s="3"/>
    </row>
    <row r="550" spans="20:20" x14ac:dyDescent="0.25">
      <c r="T550" s="3"/>
    </row>
    <row r="551" spans="20:20" x14ac:dyDescent="0.25">
      <c r="T551" s="3"/>
    </row>
    <row r="552" spans="20:20" x14ac:dyDescent="0.25">
      <c r="T552" s="3"/>
    </row>
    <row r="553" spans="20:20" x14ac:dyDescent="0.25">
      <c r="T553" s="3"/>
    </row>
    <row r="554" spans="20:20" x14ac:dyDescent="0.25">
      <c r="T554" s="3"/>
    </row>
    <row r="555" spans="20:20" x14ac:dyDescent="0.25">
      <c r="T555" s="3"/>
    </row>
    <row r="556" spans="20:20" x14ac:dyDescent="0.25">
      <c r="T556" s="3"/>
    </row>
    <row r="557" spans="20:20" x14ac:dyDescent="0.25">
      <c r="T557" s="3"/>
    </row>
    <row r="558" spans="20:20" x14ac:dyDescent="0.25">
      <c r="T558" s="3"/>
    </row>
    <row r="559" spans="20:20" x14ac:dyDescent="0.25">
      <c r="T559" s="3"/>
    </row>
    <row r="560" spans="20:20" x14ac:dyDescent="0.25">
      <c r="T560" s="3"/>
    </row>
    <row r="561" spans="20:20" x14ac:dyDescent="0.25">
      <c r="T561" s="3"/>
    </row>
    <row r="562" spans="20:20" x14ac:dyDescent="0.25">
      <c r="T562" s="3"/>
    </row>
    <row r="563" spans="20:20" x14ac:dyDescent="0.25">
      <c r="T563" s="3"/>
    </row>
    <row r="564" spans="20:20" x14ac:dyDescent="0.25">
      <c r="T564" s="3"/>
    </row>
    <row r="565" spans="20:20" x14ac:dyDescent="0.25">
      <c r="T565" s="3"/>
    </row>
    <row r="566" spans="20:20" x14ac:dyDescent="0.25">
      <c r="T566" s="3"/>
    </row>
    <row r="567" spans="20:20" x14ac:dyDescent="0.25">
      <c r="T567" s="3"/>
    </row>
    <row r="568" spans="20:20" x14ac:dyDescent="0.25">
      <c r="T568" s="3"/>
    </row>
    <row r="569" spans="20:20" x14ac:dyDescent="0.25">
      <c r="T569" s="3"/>
    </row>
    <row r="570" spans="20:20" x14ac:dyDescent="0.25">
      <c r="T570" s="3"/>
    </row>
    <row r="571" spans="20:20" x14ac:dyDescent="0.25">
      <c r="T571" s="3"/>
    </row>
    <row r="572" spans="20:20" x14ac:dyDescent="0.25">
      <c r="T572" s="3"/>
    </row>
    <row r="573" spans="20:20" x14ac:dyDescent="0.25">
      <c r="T573" s="3"/>
    </row>
    <row r="574" spans="20:20" x14ac:dyDescent="0.25">
      <c r="T574" s="3"/>
    </row>
    <row r="575" spans="20:20" x14ac:dyDescent="0.25">
      <c r="T575" s="3"/>
    </row>
    <row r="576" spans="20:20" x14ac:dyDescent="0.25">
      <c r="T576" s="3"/>
    </row>
    <row r="577" spans="20:20" x14ac:dyDescent="0.25">
      <c r="T577" s="3"/>
    </row>
    <row r="578" spans="20:20" x14ac:dyDescent="0.25">
      <c r="T578" s="3"/>
    </row>
    <row r="579" spans="20:20" x14ac:dyDescent="0.25">
      <c r="T579" s="3"/>
    </row>
    <row r="580" spans="20:20" x14ac:dyDescent="0.25">
      <c r="T580" s="3"/>
    </row>
    <row r="581" spans="20:20" x14ac:dyDescent="0.25">
      <c r="T581" s="3"/>
    </row>
    <row r="582" spans="20:20" x14ac:dyDescent="0.25">
      <c r="T582" s="3"/>
    </row>
    <row r="583" spans="20:20" x14ac:dyDescent="0.25">
      <c r="T583" s="3"/>
    </row>
    <row r="584" spans="20:20" x14ac:dyDescent="0.25">
      <c r="T584" s="3"/>
    </row>
    <row r="585" spans="20:20" x14ac:dyDescent="0.25">
      <c r="T585" s="3"/>
    </row>
    <row r="586" spans="20:20" x14ac:dyDescent="0.25">
      <c r="T586" s="3"/>
    </row>
    <row r="587" spans="20:20" x14ac:dyDescent="0.25">
      <c r="T587" s="3"/>
    </row>
    <row r="588" spans="20:20" x14ac:dyDescent="0.25">
      <c r="T588" s="3"/>
    </row>
    <row r="589" spans="20:20" x14ac:dyDescent="0.25">
      <c r="T589" s="3"/>
    </row>
    <row r="590" spans="20:20" x14ac:dyDescent="0.25">
      <c r="T590" s="3"/>
    </row>
    <row r="591" spans="20:20" x14ac:dyDescent="0.25">
      <c r="T591" s="3"/>
    </row>
    <row r="592" spans="20:20" x14ac:dyDescent="0.25">
      <c r="T592" s="3"/>
    </row>
    <row r="593" spans="20:20" x14ac:dyDescent="0.25">
      <c r="T593" s="3"/>
    </row>
    <row r="594" spans="20:20" x14ac:dyDescent="0.25">
      <c r="T594" s="3"/>
    </row>
    <row r="595" spans="20:20" x14ac:dyDescent="0.25">
      <c r="T595" s="3"/>
    </row>
    <row r="596" spans="20:20" x14ac:dyDescent="0.25">
      <c r="T596" s="3"/>
    </row>
    <row r="597" spans="20:20" x14ac:dyDescent="0.25">
      <c r="T597" s="3"/>
    </row>
    <row r="598" spans="20:20" x14ac:dyDescent="0.25">
      <c r="T598" s="3"/>
    </row>
    <row r="599" spans="20:20" x14ac:dyDescent="0.25">
      <c r="T599" s="3"/>
    </row>
    <row r="600" spans="20:20" x14ac:dyDescent="0.25">
      <c r="T600" s="3"/>
    </row>
    <row r="601" spans="20:20" x14ac:dyDescent="0.25">
      <c r="T601" s="3"/>
    </row>
    <row r="602" spans="20:20" x14ac:dyDescent="0.25">
      <c r="T602" s="3"/>
    </row>
    <row r="603" spans="20:20" x14ac:dyDescent="0.25">
      <c r="T603" s="3"/>
    </row>
    <row r="604" spans="20:20" x14ac:dyDescent="0.25">
      <c r="T604" s="3"/>
    </row>
    <row r="605" spans="20:20" x14ac:dyDescent="0.25">
      <c r="T605" s="3"/>
    </row>
    <row r="606" spans="20:20" x14ac:dyDescent="0.25">
      <c r="T606" s="3"/>
    </row>
    <row r="607" spans="20:20" x14ac:dyDescent="0.25">
      <c r="T607" s="3"/>
    </row>
    <row r="608" spans="20:20" x14ac:dyDescent="0.25">
      <c r="T608" s="3"/>
    </row>
    <row r="609" spans="20:20" x14ac:dyDescent="0.25">
      <c r="T609" s="3"/>
    </row>
    <row r="610" spans="20:20" x14ac:dyDescent="0.25">
      <c r="T610" s="3"/>
    </row>
    <row r="611" spans="20:20" x14ac:dyDescent="0.25">
      <c r="T611" s="3"/>
    </row>
    <row r="612" spans="20:20" x14ac:dyDescent="0.25">
      <c r="T612" s="3"/>
    </row>
    <row r="613" spans="20:20" x14ac:dyDescent="0.25">
      <c r="T613" s="3"/>
    </row>
    <row r="614" spans="20:20" x14ac:dyDescent="0.25">
      <c r="T614" s="3"/>
    </row>
    <row r="615" spans="20:20" x14ac:dyDescent="0.25">
      <c r="T615" s="3"/>
    </row>
    <row r="616" spans="20:20" x14ac:dyDescent="0.25">
      <c r="T616" s="3"/>
    </row>
    <row r="617" spans="20:20" x14ac:dyDescent="0.25">
      <c r="T617" s="3"/>
    </row>
    <row r="618" spans="20:20" x14ac:dyDescent="0.25">
      <c r="T618" s="3"/>
    </row>
    <row r="619" spans="20:20" x14ac:dyDescent="0.25">
      <c r="T619" s="3"/>
    </row>
    <row r="620" spans="20:20" x14ac:dyDescent="0.25">
      <c r="T620" s="3"/>
    </row>
    <row r="621" spans="20:20" x14ac:dyDescent="0.25">
      <c r="T621" s="3"/>
    </row>
    <row r="622" spans="20:20" x14ac:dyDescent="0.25">
      <c r="T622" s="3"/>
    </row>
    <row r="623" spans="20:20" x14ac:dyDescent="0.25">
      <c r="T623" s="3"/>
    </row>
    <row r="624" spans="20:20" x14ac:dyDescent="0.25">
      <c r="T624" s="3"/>
    </row>
    <row r="625" spans="20:20" x14ac:dyDescent="0.25">
      <c r="T625" s="3"/>
    </row>
    <row r="626" spans="20:20" x14ac:dyDescent="0.25">
      <c r="T626" s="3"/>
    </row>
    <row r="627" spans="20:20" x14ac:dyDescent="0.25">
      <c r="T627" s="3"/>
    </row>
    <row r="628" spans="20:20" x14ac:dyDescent="0.25">
      <c r="T628" s="3"/>
    </row>
    <row r="629" spans="20:20" x14ac:dyDescent="0.25">
      <c r="T629" s="3"/>
    </row>
    <row r="630" spans="20:20" x14ac:dyDescent="0.25">
      <c r="T630" s="3"/>
    </row>
    <row r="631" spans="20:20" x14ac:dyDescent="0.25">
      <c r="T631" s="3"/>
    </row>
    <row r="632" spans="20:20" x14ac:dyDescent="0.25">
      <c r="T632" s="3"/>
    </row>
    <row r="633" spans="20:20" x14ac:dyDescent="0.25">
      <c r="T633" s="3"/>
    </row>
    <row r="634" spans="20:20" x14ac:dyDescent="0.25">
      <c r="T634" s="3"/>
    </row>
    <row r="635" spans="20:20" x14ac:dyDescent="0.25">
      <c r="T635" s="3"/>
    </row>
    <row r="636" spans="20:20" x14ac:dyDescent="0.25">
      <c r="T636" s="3"/>
    </row>
    <row r="637" spans="20:20" x14ac:dyDescent="0.25">
      <c r="T637" s="3"/>
    </row>
    <row r="638" spans="20:20" x14ac:dyDescent="0.25">
      <c r="T638" s="3"/>
    </row>
    <row r="639" spans="20:20" x14ac:dyDescent="0.25">
      <c r="T639" s="3"/>
    </row>
    <row r="640" spans="20:20" x14ac:dyDescent="0.25">
      <c r="T640" s="3"/>
    </row>
    <row r="641" spans="20:20" x14ac:dyDescent="0.25">
      <c r="T641" s="3"/>
    </row>
    <row r="642" spans="20:20" x14ac:dyDescent="0.25">
      <c r="T642" s="3"/>
    </row>
    <row r="643" spans="20:20" x14ac:dyDescent="0.25">
      <c r="T643" s="3"/>
    </row>
    <row r="644" spans="20:20" x14ac:dyDescent="0.25">
      <c r="T644" s="3"/>
    </row>
    <row r="645" spans="20:20" x14ac:dyDescent="0.25">
      <c r="T645" s="3"/>
    </row>
    <row r="646" spans="20:20" x14ac:dyDescent="0.25">
      <c r="T646" s="3"/>
    </row>
    <row r="647" spans="20:20" x14ac:dyDescent="0.25">
      <c r="T647" s="3"/>
    </row>
    <row r="648" spans="20:20" x14ac:dyDescent="0.25">
      <c r="T648" s="3"/>
    </row>
    <row r="649" spans="20:20" x14ac:dyDescent="0.25">
      <c r="T649" s="3"/>
    </row>
    <row r="650" spans="20:20" x14ac:dyDescent="0.25">
      <c r="T650" s="3"/>
    </row>
    <row r="651" spans="20:20" x14ac:dyDescent="0.25">
      <c r="T651" s="3"/>
    </row>
    <row r="652" spans="20:20" x14ac:dyDescent="0.25">
      <c r="T652" s="3"/>
    </row>
    <row r="653" spans="20:20" x14ac:dyDescent="0.25">
      <c r="T653" s="3"/>
    </row>
    <row r="654" spans="20:20" x14ac:dyDescent="0.25">
      <c r="T654" s="3"/>
    </row>
    <row r="655" spans="20:20" x14ac:dyDescent="0.25">
      <c r="T655" s="3"/>
    </row>
    <row r="656" spans="20:20" x14ac:dyDescent="0.25">
      <c r="T656" s="3"/>
    </row>
    <row r="657" spans="20:20" x14ac:dyDescent="0.25">
      <c r="T657" s="3"/>
    </row>
    <row r="658" spans="20:20" x14ac:dyDescent="0.25">
      <c r="T658" s="3"/>
    </row>
    <row r="659" spans="20:20" x14ac:dyDescent="0.25">
      <c r="T659" s="3"/>
    </row>
    <row r="660" spans="20:20" x14ac:dyDescent="0.25">
      <c r="T660" s="3"/>
    </row>
    <row r="661" spans="20:20" x14ac:dyDescent="0.25">
      <c r="T661" s="3"/>
    </row>
    <row r="662" spans="20:20" x14ac:dyDescent="0.25">
      <c r="T662" s="3"/>
    </row>
    <row r="663" spans="20:20" x14ac:dyDescent="0.25">
      <c r="T663" s="3"/>
    </row>
    <row r="664" spans="20:20" x14ac:dyDescent="0.25">
      <c r="T664" s="3"/>
    </row>
  </sheetData>
  <sortState xmlns:xlrd2="http://schemas.microsoft.com/office/spreadsheetml/2017/richdata2" ref="T8:T664">
    <sortCondition ref="T8:T66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72F6-9471-4B35-B41C-DF9E66655535}">
  <dimension ref="B2:V520"/>
  <sheetViews>
    <sheetView workbookViewId="0">
      <pane ySplit="6" topLeftCell="A17" activePane="bottomLeft" state="frozen"/>
      <selection pane="bottomLeft" activeCell="G4" sqref="G4"/>
    </sheetView>
  </sheetViews>
  <sheetFormatPr defaultRowHeight="15" x14ac:dyDescent="0.25"/>
  <cols>
    <col min="2" max="2" width="8.85546875" style="3"/>
    <col min="3" max="3" width="24.7109375" customWidth="1"/>
    <col min="4" max="4" width="8.85546875" style="3"/>
    <col min="5" max="12" width="6.7109375" style="3" customWidth="1"/>
    <col min="13" max="15" width="6.7109375" customWidth="1"/>
    <col min="20" max="20" width="16.28515625" customWidth="1"/>
  </cols>
  <sheetData>
    <row r="2" spans="2:21" s="1" customFormat="1" ht="23.25" x14ac:dyDescent="0.35">
      <c r="C2" s="24" t="s">
        <v>104</v>
      </c>
      <c r="D2" s="2"/>
      <c r="E2" s="2"/>
      <c r="F2" s="2"/>
      <c r="G2" s="2"/>
      <c r="H2" s="2"/>
      <c r="I2" s="2"/>
      <c r="J2" s="2"/>
      <c r="K2" s="2"/>
      <c r="L2" s="2"/>
      <c r="P2" s="19"/>
      <c r="Q2" s="19"/>
      <c r="R2" s="19"/>
      <c r="S2" s="3"/>
      <c r="T2" s="3"/>
    </row>
    <row r="3" spans="2:21" x14ac:dyDescent="0.25">
      <c r="S3" s="3"/>
      <c r="T3" s="3"/>
    </row>
    <row r="4" spans="2:21" ht="18.75" x14ac:dyDescent="0.3">
      <c r="C4" s="34" t="s">
        <v>94</v>
      </c>
      <c r="S4" s="3"/>
      <c r="T4" s="3"/>
    </row>
    <row r="5" spans="2:21" x14ac:dyDescent="0.25">
      <c r="S5" s="3"/>
      <c r="T5" s="3"/>
    </row>
    <row r="6" spans="2:21" s="5" customFormat="1" ht="15.75" thickBot="1" x14ac:dyDescent="0.3">
      <c r="B6" s="6" t="s">
        <v>2</v>
      </c>
      <c r="C6" s="7" t="s">
        <v>0</v>
      </c>
      <c r="D6" s="6" t="s">
        <v>1</v>
      </c>
      <c r="P6"/>
      <c r="Q6"/>
      <c r="R6"/>
      <c r="S6" s="3"/>
      <c r="T6" s="3"/>
    </row>
    <row r="7" spans="2:21" s="5" customFormat="1" ht="15.75" thickBot="1" x14ac:dyDescent="0.3">
      <c r="B7" s="4"/>
      <c r="D7" s="4"/>
      <c r="E7" s="6" t="s">
        <v>51</v>
      </c>
      <c r="F7" s="6" t="s">
        <v>51</v>
      </c>
      <c r="G7" s="6" t="s">
        <v>84</v>
      </c>
      <c r="H7" s="6" t="s">
        <v>84</v>
      </c>
      <c r="I7" s="6" t="s">
        <v>85</v>
      </c>
      <c r="J7" s="6" t="s">
        <v>85</v>
      </c>
      <c r="K7" s="6" t="s">
        <v>86</v>
      </c>
      <c r="L7" s="6" t="s">
        <v>86</v>
      </c>
      <c r="M7" s="4"/>
      <c r="N7" s="4"/>
      <c r="O7" s="4"/>
      <c r="P7"/>
      <c r="Q7"/>
      <c r="R7"/>
      <c r="S7" s="3"/>
      <c r="T7" s="3"/>
    </row>
    <row r="8" spans="2:21" s="5" customFormat="1" x14ac:dyDescent="0.25">
      <c r="B8" s="3">
        <v>1900</v>
      </c>
      <c r="C8" s="29" t="s">
        <v>54</v>
      </c>
      <c r="D8" s="4">
        <v>200</v>
      </c>
      <c r="E8" s="9" t="s">
        <v>5</v>
      </c>
      <c r="F8" s="9" t="s">
        <v>5</v>
      </c>
      <c r="G8" s="3">
        <v>147</v>
      </c>
      <c r="H8" s="16">
        <f>G8/D8</f>
        <v>0.73499999999999999</v>
      </c>
      <c r="I8" s="3">
        <v>47</v>
      </c>
      <c r="J8" s="12">
        <f>I8/D8</f>
        <v>0.23499999999999999</v>
      </c>
      <c r="K8" s="3">
        <v>6</v>
      </c>
      <c r="L8" s="8">
        <f>K8/D8</f>
        <v>0.03</v>
      </c>
      <c r="M8" s="3"/>
      <c r="N8" s="14"/>
      <c r="O8" s="3"/>
      <c r="R8"/>
      <c r="S8" s="3"/>
      <c r="T8" s="3"/>
    </row>
    <row r="9" spans="2:21" s="5" customFormat="1" x14ac:dyDescent="0.25">
      <c r="B9" s="3">
        <v>1900</v>
      </c>
      <c r="C9" s="29" t="s">
        <v>81</v>
      </c>
      <c r="D9" s="4">
        <v>179</v>
      </c>
      <c r="E9" s="3">
        <v>147</v>
      </c>
      <c r="F9" s="16">
        <f>E9/D9</f>
        <v>0.82122905027932958</v>
      </c>
      <c r="G9" s="9" t="s">
        <v>5</v>
      </c>
      <c r="H9" s="9" t="s">
        <v>5</v>
      </c>
      <c r="I9" s="3">
        <v>19</v>
      </c>
      <c r="J9" s="8">
        <f>I9/D9</f>
        <v>0.10614525139664804</v>
      </c>
      <c r="K9" s="3">
        <v>13</v>
      </c>
      <c r="L9" s="12">
        <f>K9/D9</f>
        <v>7.2625698324022353E-2</v>
      </c>
      <c r="M9" s="3"/>
      <c r="N9" s="10"/>
      <c r="O9" s="3"/>
      <c r="R9"/>
      <c r="S9" s="3"/>
      <c r="T9" s="3"/>
    </row>
    <row r="10" spans="2:21" s="5" customFormat="1" x14ac:dyDescent="0.25">
      <c r="B10" s="3">
        <v>1900</v>
      </c>
      <c r="C10" s="28" t="s">
        <v>82</v>
      </c>
      <c r="D10" s="4">
        <v>158</v>
      </c>
      <c r="E10" s="3">
        <v>47</v>
      </c>
      <c r="F10" s="12">
        <f>E10/D10</f>
        <v>0.29746835443037972</v>
      </c>
      <c r="G10" s="3">
        <v>19</v>
      </c>
      <c r="H10" s="8">
        <f>G10/D10</f>
        <v>0.12025316455696203</v>
      </c>
      <c r="I10" s="9" t="s">
        <v>5</v>
      </c>
      <c r="J10" s="9" t="s">
        <v>5</v>
      </c>
      <c r="K10" s="3">
        <v>92</v>
      </c>
      <c r="L10" s="15">
        <f>K10/D10</f>
        <v>0.58227848101265822</v>
      </c>
      <c r="M10" s="3"/>
      <c r="N10" s="14"/>
      <c r="O10" s="3"/>
      <c r="P10"/>
      <c r="Q10"/>
      <c r="R10"/>
      <c r="S10" s="3"/>
      <c r="T10" s="3"/>
    </row>
    <row r="11" spans="2:21" s="5" customFormat="1" x14ac:dyDescent="0.25">
      <c r="B11" s="3">
        <v>1900</v>
      </c>
      <c r="C11" s="28" t="s">
        <v>83</v>
      </c>
      <c r="D11" s="4">
        <v>111</v>
      </c>
      <c r="E11" s="3">
        <v>6</v>
      </c>
      <c r="F11" s="8">
        <f>E11/D11</f>
        <v>5.4054054054054057E-2</v>
      </c>
      <c r="G11" s="3">
        <v>13</v>
      </c>
      <c r="H11" s="12">
        <f>G11/D11</f>
        <v>0.11711711711711711</v>
      </c>
      <c r="I11" s="3">
        <v>92</v>
      </c>
      <c r="J11" s="15">
        <f>I11/D11</f>
        <v>0.8288288288288288</v>
      </c>
      <c r="K11" s="9" t="s">
        <v>5</v>
      </c>
      <c r="L11" s="9" t="s">
        <v>5</v>
      </c>
      <c r="M11" s="3"/>
      <c r="N11" s="10"/>
      <c r="O11" s="3"/>
      <c r="P11"/>
      <c r="Q11"/>
      <c r="R11"/>
      <c r="S11" s="3"/>
      <c r="T11" s="3"/>
    </row>
    <row r="12" spans="2:21" s="5" customFormat="1" x14ac:dyDescent="0.25">
      <c r="B12" s="3"/>
      <c r="C12"/>
      <c r="D12" s="3"/>
      <c r="E12" s="4">
        <f>SUM(E8:E11)</f>
        <v>200</v>
      </c>
      <c r="F12" s="4"/>
      <c r="G12" s="4">
        <f>SUM(G8:G11)</f>
        <v>179</v>
      </c>
      <c r="H12" s="4"/>
      <c r="I12" s="4">
        <f>SUM(I8:I11)</f>
        <v>158</v>
      </c>
      <c r="J12" s="4"/>
      <c r="K12" s="4">
        <f>SUM(K8:K11)</f>
        <v>111</v>
      </c>
      <c r="L12" s="3"/>
      <c r="M12" s="4"/>
      <c r="N12" s="4"/>
      <c r="P12"/>
      <c r="Q12"/>
      <c r="R12"/>
      <c r="S12" s="3"/>
      <c r="T12" s="3"/>
      <c r="U12"/>
    </row>
    <row r="13" spans="2:21" s="5" customFormat="1" x14ac:dyDescent="0.25">
      <c r="B13" s="3"/>
      <c r="C13"/>
      <c r="D13" s="3"/>
      <c r="E13" s="4"/>
      <c r="F13" s="4"/>
      <c r="G13" s="4"/>
      <c r="H13" s="4"/>
      <c r="I13" s="4"/>
      <c r="J13" s="4"/>
      <c r="K13" s="4"/>
      <c r="L13" s="3"/>
      <c r="M13" s="4"/>
      <c r="N13" s="4"/>
      <c r="P13"/>
      <c r="Q13"/>
      <c r="R13"/>
      <c r="S13" s="3"/>
      <c r="T13" s="3"/>
      <c r="U13"/>
    </row>
    <row r="14" spans="2:21" s="5" customFormat="1" x14ac:dyDescent="0.25">
      <c r="B14" s="3"/>
      <c r="C14" s="5" t="s">
        <v>96</v>
      </c>
      <c r="D14" s="3">
        <f>147+92</f>
        <v>239</v>
      </c>
      <c r="E14" s="8">
        <f>239/324</f>
        <v>0.73765432098765427</v>
      </c>
      <c r="F14" s="4"/>
      <c r="G14" s="4"/>
      <c r="H14" s="4"/>
      <c r="I14" s="4"/>
      <c r="J14" s="4"/>
      <c r="K14" s="4"/>
      <c r="L14" s="3"/>
      <c r="M14" s="4"/>
      <c r="N14" s="4"/>
      <c r="P14"/>
      <c r="Q14"/>
      <c r="R14"/>
      <c r="S14" s="3"/>
      <c r="T14" s="3"/>
      <c r="U14"/>
    </row>
    <row r="15" spans="2:21" s="5" customFormat="1" x14ac:dyDescent="0.25">
      <c r="B15" s="3"/>
      <c r="C15" s="5" t="s">
        <v>97</v>
      </c>
      <c r="D15" s="3">
        <f>47+6+19+13</f>
        <v>85</v>
      </c>
      <c r="E15" s="8">
        <f>85/324</f>
        <v>0.26234567901234568</v>
      </c>
      <c r="F15" s="4"/>
      <c r="G15" s="4"/>
      <c r="H15" s="4"/>
      <c r="I15" s="4"/>
      <c r="J15" s="4"/>
      <c r="K15" s="4"/>
      <c r="L15" s="3"/>
      <c r="M15" s="4"/>
      <c r="N15" s="4"/>
      <c r="P15"/>
      <c r="Q15"/>
      <c r="R15"/>
      <c r="S15" s="3"/>
      <c r="T15" s="3"/>
      <c r="U15"/>
    </row>
    <row r="16" spans="2:21" s="5" customFormat="1" x14ac:dyDescent="0.25">
      <c r="B16" s="3"/>
      <c r="C16"/>
      <c r="D16" s="3"/>
      <c r="E16" s="4"/>
      <c r="F16" s="4"/>
      <c r="G16" s="4"/>
      <c r="H16" s="4"/>
      <c r="I16" s="4"/>
      <c r="J16" s="4"/>
      <c r="K16" s="4"/>
      <c r="L16" s="3"/>
      <c r="M16" s="4"/>
      <c r="N16" s="4"/>
      <c r="P16"/>
      <c r="Q16"/>
      <c r="R16"/>
      <c r="S16" s="3"/>
      <c r="T16" s="3"/>
      <c r="U16"/>
    </row>
    <row r="17" spans="2:22" x14ac:dyDescent="0.25">
      <c r="S17" s="3"/>
      <c r="T17" s="3"/>
    </row>
    <row r="18" spans="2:22" s="5" customFormat="1" ht="15.75" thickBot="1" x14ac:dyDescent="0.3">
      <c r="B18" s="4"/>
      <c r="D18" s="4"/>
      <c r="E18" s="6" t="s">
        <v>85</v>
      </c>
      <c r="F18" s="6" t="s">
        <v>85</v>
      </c>
      <c r="G18" s="6" t="s">
        <v>80</v>
      </c>
      <c r="H18" s="6" t="s">
        <v>80</v>
      </c>
      <c r="I18" s="6" t="s">
        <v>84</v>
      </c>
      <c r="J18" s="6" t="s">
        <v>84</v>
      </c>
      <c r="K18" s="6" t="s">
        <v>51</v>
      </c>
      <c r="L18" s="6" t="s">
        <v>51</v>
      </c>
      <c r="M18" s="4"/>
      <c r="N18" s="4"/>
      <c r="P18"/>
      <c r="Q18"/>
      <c r="R18"/>
      <c r="S18" s="3"/>
      <c r="T18" s="3"/>
      <c r="V18" s="3"/>
    </row>
    <row r="19" spans="2:22" s="5" customFormat="1" x14ac:dyDescent="0.25">
      <c r="B19" s="3">
        <v>1902</v>
      </c>
      <c r="C19" s="28" t="s">
        <v>82</v>
      </c>
      <c r="D19" s="4">
        <v>226</v>
      </c>
      <c r="E19" s="9" t="s">
        <v>5</v>
      </c>
      <c r="F19" s="9" t="s">
        <v>5</v>
      </c>
      <c r="G19" s="3">
        <v>206</v>
      </c>
      <c r="H19" s="15">
        <f>G19/D19</f>
        <v>0.91150442477876104</v>
      </c>
      <c r="I19" s="3">
        <v>10</v>
      </c>
      <c r="J19" s="8">
        <f>I19/D19</f>
        <v>4.4247787610619468E-2</v>
      </c>
      <c r="K19" s="3">
        <v>10</v>
      </c>
      <c r="L19" s="8">
        <f>K19/D19</f>
        <v>4.4247787610619468E-2</v>
      </c>
      <c r="M19" s="3"/>
      <c r="N19" s="14"/>
      <c r="R19"/>
      <c r="S19" s="3"/>
      <c r="T19" s="3"/>
      <c r="V19" s="3"/>
    </row>
    <row r="20" spans="2:22" s="5" customFormat="1" x14ac:dyDescent="0.25">
      <c r="B20" s="3">
        <v>1902</v>
      </c>
      <c r="C20" s="28" t="s">
        <v>79</v>
      </c>
      <c r="D20" s="4">
        <v>213</v>
      </c>
      <c r="E20" s="3">
        <v>206</v>
      </c>
      <c r="F20" s="15">
        <f>E20/D20</f>
        <v>0.96713615023474175</v>
      </c>
      <c r="G20" s="9" t="s">
        <v>5</v>
      </c>
      <c r="H20" s="9" t="s">
        <v>5</v>
      </c>
      <c r="I20" s="3">
        <v>6</v>
      </c>
      <c r="J20" s="8">
        <f>I20/D20</f>
        <v>2.8169014084507043E-2</v>
      </c>
      <c r="K20" s="3">
        <v>1</v>
      </c>
      <c r="L20" s="8">
        <f>K20/D20</f>
        <v>4.6948356807511738E-3</v>
      </c>
      <c r="M20" s="3"/>
      <c r="N20" s="17"/>
      <c r="R20"/>
      <c r="S20" s="3"/>
      <c r="T20" s="3"/>
      <c r="V20" s="3"/>
    </row>
    <row r="21" spans="2:22" s="5" customFormat="1" x14ac:dyDescent="0.25">
      <c r="B21" s="3">
        <v>1902</v>
      </c>
      <c r="C21" s="29" t="s">
        <v>81</v>
      </c>
      <c r="D21" s="4">
        <v>168</v>
      </c>
      <c r="E21" s="3">
        <v>10</v>
      </c>
      <c r="F21" s="8">
        <f>E21/D21</f>
        <v>5.9523809523809521E-2</v>
      </c>
      <c r="G21" s="3">
        <v>6</v>
      </c>
      <c r="H21" s="8">
        <f>G21/D21</f>
        <v>3.5714285714285712E-2</v>
      </c>
      <c r="I21" s="9" t="s">
        <v>5</v>
      </c>
      <c r="J21" s="9" t="s">
        <v>5</v>
      </c>
      <c r="K21" s="3">
        <v>152</v>
      </c>
      <c r="L21" s="16">
        <f>K21/D21</f>
        <v>0.90476190476190477</v>
      </c>
      <c r="M21" s="3"/>
      <c r="N21" s="14"/>
      <c r="P21"/>
      <c r="Q21"/>
      <c r="R21"/>
      <c r="S21" s="3"/>
      <c r="T21" s="3"/>
      <c r="V21" s="3"/>
    </row>
    <row r="22" spans="2:22" s="5" customFormat="1" x14ac:dyDescent="0.25">
      <c r="B22" s="3">
        <v>1902</v>
      </c>
      <c r="C22" s="29" t="s">
        <v>54</v>
      </c>
      <c r="D22" s="4">
        <v>163</v>
      </c>
      <c r="E22" s="3">
        <v>10</v>
      </c>
      <c r="F22" s="8">
        <f>E22/D22</f>
        <v>6.1349693251533742E-2</v>
      </c>
      <c r="G22" s="3">
        <v>1</v>
      </c>
      <c r="H22" s="8">
        <f>G22/D22</f>
        <v>6.1349693251533744E-3</v>
      </c>
      <c r="I22" s="3">
        <v>152</v>
      </c>
      <c r="J22" s="16">
        <f>I22/D22</f>
        <v>0.93251533742331283</v>
      </c>
      <c r="K22" s="9" t="s">
        <v>5</v>
      </c>
      <c r="L22" s="9" t="s">
        <v>5</v>
      </c>
      <c r="M22" s="3"/>
      <c r="N22" s="14"/>
      <c r="P22"/>
      <c r="Q22"/>
      <c r="R22"/>
      <c r="S22" s="3"/>
      <c r="T22" s="3"/>
      <c r="V22" s="3"/>
    </row>
    <row r="23" spans="2:22" s="5" customFormat="1" x14ac:dyDescent="0.25">
      <c r="B23" s="3"/>
      <c r="C23"/>
      <c r="D23" s="3"/>
      <c r="E23" s="4">
        <f>SUM(E19:E22)</f>
        <v>226</v>
      </c>
      <c r="F23" s="4"/>
      <c r="G23" s="4">
        <f>SUM(G19:G22)</f>
        <v>213</v>
      </c>
      <c r="H23" s="4"/>
      <c r="I23" s="4">
        <f>SUM(I19:I22)</f>
        <v>168</v>
      </c>
      <c r="J23" s="4"/>
      <c r="K23" s="4">
        <f>SUM(K19:K22)</f>
        <v>163</v>
      </c>
      <c r="L23" s="3"/>
      <c r="M23" s="4"/>
      <c r="N23"/>
      <c r="P23"/>
      <c r="Q23"/>
      <c r="R23"/>
      <c r="S23" s="3"/>
      <c r="T23" s="3"/>
      <c r="V23" s="3"/>
    </row>
    <row r="24" spans="2:22" s="5" customFormat="1" x14ac:dyDescent="0.25">
      <c r="B24" s="3"/>
      <c r="C24"/>
      <c r="D24" s="3"/>
      <c r="E24" s="4"/>
      <c r="F24" s="4"/>
      <c r="G24" s="4"/>
      <c r="H24" s="4"/>
      <c r="I24" s="4"/>
      <c r="J24" s="4"/>
      <c r="K24" s="4"/>
      <c r="L24" s="3"/>
      <c r="M24" s="4"/>
      <c r="N24"/>
      <c r="P24"/>
      <c r="Q24"/>
      <c r="R24"/>
      <c r="S24" s="3"/>
      <c r="T24" s="3"/>
      <c r="V24" s="3"/>
    </row>
    <row r="25" spans="2:22" s="5" customFormat="1" x14ac:dyDescent="0.25">
      <c r="B25" s="3"/>
      <c r="C25" s="5" t="s">
        <v>96</v>
      </c>
      <c r="D25" s="3">
        <f>206+152</f>
        <v>358</v>
      </c>
      <c r="E25" s="8">
        <f>358/385</f>
        <v>0.92987012987012985</v>
      </c>
      <c r="F25" s="4"/>
      <c r="G25" s="4"/>
      <c r="H25" s="4"/>
      <c r="I25" s="4"/>
      <c r="J25" s="4"/>
      <c r="K25" s="4"/>
      <c r="L25" s="3"/>
      <c r="M25" s="4"/>
      <c r="N25"/>
      <c r="P25"/>
      <c r="Q25"/>
      <c r="R25"/>
      <c r="S25" s="3"/>
      <c r="T25" s="3"/>
      <c r="V25" s="3"/>
    </row>
    <row r="26" spans="2:22" s="5" customFormat="1" x14ac:dyDescent="0.25">
      <c r="B26" s="3"/>
      <c r="C26" s="5" t="s">
        <v>97</v>
      </c>
      <c r="D26" s="3">
        <f>10+10+6+1</f>
        <v>27</v>
      </c>
      <c r="E26" s="8">
        <f>27/385</f>
        <v>7.0129870129870125E-2</v>
      </c>
      <c r="F26" s="4"/>
      <c r="G26" s="4"/>
      <c r="H26" s="4"/>
      <c r="I26" s="4"/>
      <c r="J26" s="4"/>
      <c r="K26" s="4"/>
      <c r="L26" s="3"/>
      <c r="M26" s="4"/>
      <c r="N26"/>
      <c r="P26"/>
      <c r="Q26"/>
      <c r="R26"/>
      <c r="S26" s="3"/>
      <c r="T26" s="3"/>
      <c r="V26" s="3"/>
    </row>
    <row r="27" spans="2:22" x14ac:dyDescent="0.25">
      <c r="N27" s="3"/>
      <c r="O27" s="17"/>
      <c r="S27" s="3"/>
      <c r="T27" s="3"/>
      <c r="U27" s="3"/>
      <c r="V27" s="3"/>
    </row>
    <row r="28" spans="2:22" x14ac:dyDescent="0.25">
      <c r="N28" s="3"/>
      <c r="P28" s="18"/>
      <c r="S28" s="3"/>
      <c r="T28" s="3"/>
      <c r="V28" s="3"/>
    </row>
    <row r="29" spans="2:22" ht="15.75" thickBot="1" x14ac:dyDescent="0.3">
      <c r="B29" s="4"/>
      <c r="C29" s="5"/>
      <c r="D29" s="4"/>
      <c r="E29" s="6" t="s">
        <v>85</v>
      </c>
      <c r="F29" s="6" t="s">
        <v>85</v>
      </c>
      <c r="G29" s="6" t="s">
        <v>88</v>
      </c>
      <c r="H29" s="6" t="s">
        <v>88</v>
      </c>
      <c r="I29" s="6" t="s">
        <v>84</v>
      </c>
      <c r="J29" s="6" t="s">
        <v>84</v>
      </c>
      <c r="K29" s="6" t="s">
        <v>51</v>
      </c>
      <c r="L29" s="6" t="s">
        <v>51</v>
      </c>
      <c r="M29" s="6" t="s">
        <v>86</v>
      </c>
      <c r="N29" s="6" t="s">
        <v>86</v>
      </c>
      <c r="S29" s="3"/>
      <c r="T29" s="3"/>
      <c r="V29" s="3"/>
    </row>
    <row r="30" spans="2:22" x14ac:dyDescent="0.25">
      <c r="B30" s="3">
        <v>1903</v>
      </c>
      <c r="C30" s="28" t="s">
        <v>82</v>
      </c>
      <c r="D30" s="4">
        <v>240</v>
      </c>
      <c r="E30" s="9" t="s">
        <v>5</v>
      </c>
      <c r="F30" s="9" t="s">
        <v>5</v>
      </c>
      <c r="G30" s="3">
        <v>213</v>
      </c>
      <c r="H30" s="15">
        <f>G30/D30</f>
        <v>0.88749999999999996</v>
      </c>
      <c r="I30" s="3">
        <v>15</v>
      </c>
      <c r="J30" s="8">
        <f>I30/D30</f>
        <v>6.25E-2</v>
      </c>
      <c r="K30" s="3">
        <v>6</v>
      </c>
      <c r="L30" s="8">
        <f>K30/D30</f>
        <v>2.5000000000000001E-2</v>
      </c>
      <c r="M30" s="3">
        <v>6</v>
      </c>
      <c r="N30" s="8">
        <f>M30/D30</f>
        <v>2.5000000000000001E-2</v>
      </c>
      <c r="S30" s="3"/>
      <c r="T30" s="3"/>
      <c r="V30" s="3"/>
    </row>
    <row r="31" spans="2:22" x14ac:dyDescent="0.25">
      <c r="B31" s="3">
        <v>1903</v>
      </c>
      <c r="C31" s="28" t="s">
        <v>87</v>
      </c>
      <c r="D31" s="4">
        <v>228</v>
      </c>
      <c r="E31" s="3">
        <v>213</v>
      </c>
      <c r="F31" s="15">
        <f>E31/D31</f>
        <v>0.93421052631578949</v>
      </c>
      <c r="G31" s="9" t="s">
        <v>5</v>
      </c>
      <c r="H31" s="9" t="s">
        <v>5</v>
      </c>
      <c r="I31" s="3">
        <v>15</v>
      </c>
      <c r="J31" s="8">
        <f>I31/D31</f>
        <v>6.5789473684210523E-2</v>
      </c>
      <c r="K31" s="3">
        <v>0</v>
      </c>
      <c r="L31" s="8">
        <f>K31/D31</f>
        <v>0</v>
      </c>
      <c r="M31" s="3">
        <v>0</v>
      </c>
      <c r="N31" s="8">
        <f>M31/D31</f>
        <v>0</v>
      </c>
      <c r="O31" s="5"/>
      <c r="S31" s="3"/>
      <c r="T31" s="3"/>
      <c r="V31" s="3"/>
    </row>
    <row r="32" spans="2:22" x14ac:dyDescent="0.25">
      <c r="B32" s="3">
        <v>1903</v>
      </c>
      <c r="C32" s="29" t="s">
        <v>81</v>
      </c>
      <c r="D32" s="4">
        <v>184</v>
      </c>
      <c r="E32" s="3">
        <v>15</v>
      </c>
      <c r="F32" s="8">
        <f>E32/D32</f>
        <v>8.1521739130434784E-2</v>
      </c>
      <c r="G32" s="3">
        <v>15</v>
      </c>
      <c r="H32" s="8">
        <f>G32/D32</f>
        <v>8.1521739130434784E-2</v>
      </c>
      <c r="I32" s="9" t="s">
        <v>5</v>
      </c>
      <c r="J32" s="9" t="s">
        <v>5</v>
      </c>
      <c r="K32" s="3">
        <v>118</v>
      </c>
      <c r="L32" s="16">
        <f>K32/D32</f>
        <v>0.64130434782608692</v>
      </c>
      <c r="M32" s="3">
        <v>36</v>
      </c>
      <c r="N32" s="8">
        <f>M32/D32</f>
        <v>0.19565217391304349</v>
      </c>
      <c r="S32" s="3"/>
      <c r="T32" s="3"/>
      <c r="V32" s="3"/>
    </row>
    <row r="33" spans="2:22" x14ac:dyDescent="0.25">
      <c r="B33" s="3">
        <v>1903</v>
      </c>
      <c r="C33" s="29" t="s">
        <v>54</v>
      </c>
      <c r="D33" s="4">
        <v>125</v>
      </c>
      <c r="E33" s="3">
        <v>6</v>
      </c>
      <c r="F33" s="8">
        <f>E33/D33</f>
        <v>4.8000000000000001E-2</v>
      </c>
      <c r="G33" s="3">
        <v>0</v>
      </c>
      <c r="H33" s="8">
        <f>G33/D33</f>
        <v>0</v>
      </c>
      <c r="I33" s="3">
        <v>118</v>
      </c>
      <c r="J33" s="16">
        <f>I33/D33</f>
        <v>0.94399999999999995</v>
      </c>
      <c r="K33" s="9" t="s">
        <v>5</v>
      </c>
      <c r="L33" s="9" t="s">
        <v>5</v>
      </c>
      <c r="M33" s="3">
        <v>1</v>
      </c>
      <c r="N33" s="8">
        <f>M33/D33</f>
        <v>8.0000000000000002E-3</v>
      </c>
      <c r="S33" s="3"/>
      <c r="T33" s="3"/>
      <c r="V33" s="3"/>
    </row>
    <row r="34" spans="2:22" x14ac:dyDescent="0.25">
      <c r="B34" s="3">
        <v>1903</v>
      </c>
      <c r="C34" t="s">
        <v>83</v>
      </c>
      <c r="D34" s="4">
        <v>43</v>
      </c>
      <c r="E34" s="3">
        <v>6</v>
      </c>
      <c r="F34" s="8">
        <f>E34/D34</f>
        <v>0.13953488372093023</v>
      </c>
      <c r="G34" s="3">
        <v>0</v>
      </c>
      <c r="H34" s="8">
        <f>G34/D34</f>
        <v>0</v>
      </c>
      <c r="I34" s="3">
        <v>36</v>
      </c>
      <c r="J34" s="8">
        <f>I34/D34</f>
        <v>0.83720930232558144</v>
      </c>
      <c r="K34" s="3">
        <v>1</v>
      </c>
      <c r="L34" s="8">
        <f>K34/D34</f>
        <v>2.3255813953488372E-2</v>
      </c>
      <c r="M34" s="9" t="s">
        <v>5</v>
      </c>
      <c r="N34" s="9" t="s">
        <v>5</v>
      </c>
      <c r="S34" s="18"/>
      <c r="T34" s="3"/>
      <c r="U34" s="5"/>
      <c r="V34" s="5"/>
    </row>
    <row r="35" spans="2:22" x14ac:dyDescent="0.25">
      <c r="E35" s="4">
        <f>SUM(E30:E34)</f>
        <v>240</v>
      </c>
      <c r="F35" s="4"/>
      <c r="G35" s="4">
        <f>SUM(G30:G34)</f>
        <v>228</v>
      </c>
      <c r="H35" s="4"/>
      <c r="I35" s="4">
        <f>SUM(I30:I34)</f>
        <v>184</v>
      </c>
      <c r="J35" s="4"/>
      <c r="K35" s="4">
        <f>SUM(K30:K34)</f>
        <v>125</v>
      </c>
      <c r="M35" s="4">
        <f>SUM(M30:M34)</f>
        <v>43</v>
      </c>
      <c r="S35" s="3"/>
      <c r="T35" s="3"/>
      <c r="V35" s="3"/>
    </row>
    <row r="36" spans="2:22" x14ac:dyDescent="0.25">
      <c r="N36" s="17"/>
      <c r="O36" s="18"/>
      <c r="S36" s="3"/>
      <c r="T36" s="3"/>
      <c r="V36" s="3"/>
    </row>
    <row r="37" spans="2:22" x14ac:dyDescent="0.25">
      <c r="C37" s="5" t="s">
        <v>96</v>
      </c>
      <c r="D37" s="3">
        <f>213+118</f>
        <v>331</v>
      </c>
      <c r="E37" s="8">
        <f>331/410</f>
        <v>0.80731707317073176</v>
      </c>
      <c r="L37" s="3" t="s">
        <v>64</v>
      </c>
      <c r="N37" s="3"/>
      <c r="Q37" s="3"/>
      <c r="R37" s="3"/>
      <c r="S37" s="3"/>
      <c r="T37" s="3"/>
      <c r="V37" s="3"/>
    </row>
    <row r="38" spans="2:22" x14ac:dyDescent="0.25">
      <c r="C38" s="5" t="s">
        <v>97</v>
      </c>
      <c r="D38" s="3">
        <f>15+6+15+36+1+6</f>
        <v>79</v>
      </c>
      <c r="E38" s="8">
        <f>79/410</f>
        <v>0.1926829268292683</v>
      </c>
      <c r="N38" s="3"/>
      <c r="Q38" s="3"/>
      <c r="R38" s="3"/>
      <c r="S38" s="3"/>
      <c r="T38" s="3"/>
      <c r="V38" s="3"/>
    </row>
    <row r="39" spans="2:22" x14ac:dyDescent="0.25">
      <c r="N39" s="3"/>
      <c r="Q39" s="3"/>
      <c r="R39" s="3"/>
      <c r="S39" s="3"/>
      <c r="T39" s="3"/>
      <c r="V39" s="3"/>
    </row>
    <row r="40" spans="2:22" x14ac:dyDescent="0.25">
      <c r="N40" s="3"/>
      <c r="Q40" s="3"/>
      <c r="R40" s="3"/>
      <c r="S40" s="3"/>
      <c r="T40" s="3"/>
      <c r="V40" s="3"/>
    </row>
    <row r="41" spans="2:22" x14ac:dyDescent="0.25">
      <c r="N41" s="3"/>
      <c r="Q41" s="3"/>
      <c r="R41" s="3"/>
      <c r="S41" s="3"/>
      <c r="T41" s="3"/>
      <c r="V41" s="3"/>
    </row>
    <row r="42" spans="2:22" x14ac:dyDescent="0.25">
      <c r="N42" s="3"/>
      <c r="Q42" s="3"/>
      <c r="R42" s="3"/>
      <c r="S42" s="3"/>
      <c r="T42" s="3"/>
      <c r="V42" s="3"/>
    </row>
    <row r="43" spans="2:22" x14ac:dyDescent="0.25">
      <c r="N43" s="3"/>
      <c r="Q43" s="3"/>
      <c r="R43" s="3"/>
      <c r="S43" s="3"/>
      <c r="T43" s="3"/>
      <c r="V43" s="3"/>
    </row>
    <row r="44" spans="2:22" x14ac:dyDescent="0.25">
      <c r="N44" s="3"/>
      <c r="Q44" s="3"/>
      <c r="R44" s="3"/>
      <c r="S44" s="3"/>
      <c r="T44" s="3"/>
      <c r="V44" s="3"/>
    </row>
    <row r="45" spans="2:22" x14ac:dyDescent="0.25">
      <c r="N45" s="3"/>
      <c r="Q45" s="3"/>
      <c r="R45" s="3"/>
      <c r="S45" s="3"/>
      <c r="T45" s="3"/>
      <c r="V45" s="3"/>
    </row>
    <row r="46" spans="2:22" x14ac:dyDescent="0.25">
      <c r="N46" s="3"/>
      <c r="Q46" s="3"/>
      <c r="R46" s="3"/>
      <c r="S46" s="3"/>
      <c r="T46" s="3"/>
      <c r="V46" s="3"/>
    </row>
    <row r="47" spans="2:22" x14ac:dyDescent="0.25">
      <c r="N47" s="3"/>
      <c r="Q47" s="3"/>
      <c r="R47" s="3"/>
      <c r="S47" s="3"/>
      <c r="T47" s="3"/>
      <c r="V47" s="3"/>
    </row>
    <row r="48" spans="2:22" x14ac:dyDescent="0.25">
      <c r="N48" s="3"/>
      <c r="Q48" s="3"/>
      <c r="R48" s="3"/>
      <c r="S48" s="3"/>
      <c r="T48" s="3"/>
      <c r="V48" s="3"/>
    </row>
    <row r="49" spans="14:22" x14ac:dyDescent="0.25">
      <c r="N49" s="3"/>
      <c r="Q49" s="3"/>
      <c r="R49" s="3"/>
      <c r="S49" s="3"/>
      <c r="T49" s="3"/>
      <c r="V49" s="3"/>
    </row>
    <row r="50" spans="14:22" x14ac:dyDescent="0.25">
      <c r="N50" s="3"/>
      <c r="Q50" s="3"/>
      <c r="R50" s="3"/>
      <c r="S50" s="3"/>
      <c r="T50" s="3"/>
      <c r="V50" s="3"/>
    </row>
    <row r="51" spans="14:22" x14ac:dyDescent="0.25">
      <c r="N51" s="3"/>
      <c r="Q51" s="3"/>
      <c r="R51" s="3"/>
      <c r="S51" s="3"/>
      <c r="T51" s="3"/>
      <c r="V51" s="3"/>
    </row>
    <row r="52" spans="14:22" x14ac:dyDescent="0.25">
      <c r="N52" s="3"/>
      <c r="Q52" s="3"/>
      <c r="R52" s="3"/>
      <c r="S52" s="3"/>
      <c r="T52" s="3"/>
      <c r="V52" s="3"/>
    </row>
    <row r="53" spans="14:22" x14ac:dyDescent="0.25">
      <c r="N53" s="3"/>
      <c r="Q53" s="3"/>
      <c r="R53" s="3"/>
      <c r="S53" s="3"/>
      <c r="T53" s="3"/>
      <c r="V53" s="3"/>
    </row>
    <row r="54" spans="14:22" x14ac:dyDescent="0.25">
      <c r="N54" s="3"/>
      <c r="Q54" s="3"/>
      <c r="R54" s="3"/>
      <c r="S54" s="3"/>
      <c r="T54" s="3"/>
      <c r="V54" s="3"/>
    </row>
    <row r="55" spans="14:22" x14ac:dyDescent="0.25">
      <c r="N55" s="3"/>
      <c r="Q55" s="3"/>
      <c r="R55" s="3"/>
      <c r="S55" s="3"/>
      <c r="T55" s="3"/>
      <c r="V55" s="3"/>
    </row>
    <row r="56" spans="14:22" x14ac:dyDescent="0.25">
      <c r="N56" s="3"/>
      <c r="Q56" s="3"/>
      <c r="R56" s="3"/>
      <c r="S56" s="3"/>
      <c r="T56" s="3"/>
      <c r="V56" s="3"/>
    </row>
    <row r="57" spans="14:22" x14ac:dyDescent="0.25">
      <c r="N57" s="3"/>
      <c r="Q57" s="3"/>
      <c r="R57" s="3"/>
      <c r="S57" s="3"/>
      <c r="T57" s="3"/>
      <c r="V57" s="3"/>
    </row>
    <row r="58" spans="14:22" x14ac:dyDescent="0.25">
      <c r="N58" s="3"/>
      <c r="Q58" s="3"/>
      <c r="R58" s="3"/>
      <c r="S58" s="3"/>
      <c r="T58" s="3"/>
      <c r="V58" s="3"/>
    </row>
    <row r="59" spans="14:22" x14ac:dyDescent="0.25">
      <c r="N59" s="3"/>
      <c r="Q59" s="3"/>
      <c r="R59" s="3"/>
      <c r="S59" s="3"/>
      <c r="T59" s="3"/>
      <c r="V59" s="3"/>
    </row>
    <row r="60" spans="14:22" x14ac:dyDescent="0.25">
      <c r="N60" s="3"/>
      <c r="Q60" s="3"/>
      <c r="R60" s="3"/>
      <c r="S60" s="3"/>
      <c r="T60" s="3"/>
      <c r="V60" s="3"/>
    </row>
    <row r="61" spans="14:22" x14ac:dyDescent="0.25">
      <c r="N61" s="3"/>
      <c r="Q61" s="3"/>
      <c r="R61" s="3"/>
      <c r="S61" s="3"/>
      <c r="T61" s="3"/>
      <c r="V61" s="3"/>
    </row>
    <row r="62" spans="14:22" x14ac:dyDescent="0.25">
      <c r="N62" s="3"/>
      <c r="Q62" s="3"/>
      <c r="R62" s="3"/>
      <c r="S62" s="3"/>
      <c r="T62" s="3"/>
      <c r="V62" s="3"/>
    </row>
    <row r="63" spans="14:22" x14ac:dyDescent="0.25">
      <c r="N63" s="3"/>
      <c r="Q63" s="3"/>
      <c r="R63" s="3"/>
      <c r="S63" s="3"/>
      <c r="T63" s="3"/>
      <c r="V63" s="3"/>
    </row>
    <row r="64" spans="14:22" x14ac:dyDescent="0.25">
      <c r="N64" s="3"/>
      <c r="Q64" s="3"/>
      <c r="R64" s="3"/>
      <c r="S64" s="3"/>
      <c r="T64" s="3"/>
      <c r="V64" s="3"/>
    </row>
    <row r="65" spans="14:22" x14ac:dyDescent="0.25">
      <c r="N65" s="3"/>
      <c r="Q65" s="3"/>
      <c r="R65" s="3"/>
      <c r="S65" s="3"/>
      <c r="T65" s="3"/>
      <c r="V65" s="3"/>
    </row>
    <row r="66" spans="14:22" x14ac:dyDescent="0.25">
      <c r="N66" s="3"/>
      <c r="Q66" s="3"/>
      <c r="R66" s="3"/>
      <c r="S66" s="3"/>
      <c r="T66" s="3"/>
      <c r="V66" s="3"/>
    </row>
    <row r="67" spans="14:22" x14ac:dyDescent="0.25">
      <c r="N67" s="3"/>
      <c r="Q67" s="3"/>
      <c r="R67" s="3"/>
      <c r="S67" s="3"/>
      <c r="T67" s="3"/>
      <c r="V67" s="3"/>
    </row>
    <row r="68" spans="14:22" x14ac:dyDescent="0.25">
      <c r="N68" s="3"/>
      <c r="Q68" s="3"/>
      <c r="R68" s="3"/>
      <c r="S68" s="3"/>
      <c r="T68" s="3"/>
      <c r="V68" s="3"/>
    </row>
    <row r="69" spans="14:22" x14ac:dyDescent="0.25">
      <c r="N69" s="3"/>
      <c r="Q69" s="3"/>
      <c r="R69" s="3"/>
      <c r="S69" s="3"/>
      <c r="T69" s="3"/>
      <c r="V69" s="3"/>
    </row>
    <row r="70" spans="14:22" x14ac:dyDescent="0.25">
      <c r="N70" s="3"/>
      <c r="Q70" s="3"/>
      <c r="R70" s="3"/>
      <c r="S70" s="3"/>
      <c r="T70" s="3"/>
      <c r="V70" s="3"/>
    </row>
    <row r="71" spans="14:22" x14ac:dyDescent="0.25">
      <c r="N71" s="3"/>
      <c r="Q71" s="3"/>
      <c r="R71" s="3"/>
      <c r="S71" s="3"/>
      <c r="T71" s="3"/>
      <c r="V71" s="3"/>
    </row>
    <row r="72" spans="14:22" x14ac:dyDescent="0.25">
      <c r="N72" s="3"/>
      <c r="Q72" s="3"/>
      <c r="R72" s="3"/>
      <c r="S72" s="3"/>
      <c r="T72" s="3"/>
      <c r="V72" s="3"/>
    </row>
    <row r="73" spans="14:22" x14ac:dyDescent="0.25">
      <c r="N73" s="3"/>
      <c r="Q73" s="3"/>
      <c r="R73" s="3"/>
      <c r="S73" s="3"/>
      <c r="T73" s="3"/>
      <c r="V73" s="3"/>
    </row>
    <row r="74" spans="14:22" x14ac:dyDescent="0.25">
      <c r="N74" s="3"/>
      <c r="Q74" s="3"/>
      <c r="R74" s="3"/>
      <c r="S74" s="3"/>
      <c r="T74" s="3"/>
      <c r="V74" s="3"/>
    </row>
    <row r="75" spans="14:22" x14ac:dyDescent="0.25">
      <c r="N75" s="3"/>
      <c r="Q75" s="3"/>
      <c r="R75" s="3"/>
      <c r="S75" s="3"/>
      <c r="T75" s="3"/>
      <c r="V75" s="3"/>
    </row>
    <row r="76" spans="14:22" x14ac:dyDescent="0.25">
      <c r="N76" s="3"/>
      <c r="Q76" s="3"/>
      <c r="R76" s="3"/>
      <c r="S76" s="3"/>
      <c r="T76" s="3"/>
      <c r="V76" s="3"/>
    </row>
    <row r="77" spans="14:22" x14ac:dyDescent="0.25">
      <c r="N77" s="3"/>
      <c r="Q77" s="3"/>
      <c r="R77" s="3"/>
      <c r="S77" s="3"/>
      <c r="T77" s="3"/>
      <c r="V77" s="3"/>
    </row>
    <row r="78" spans="14:22" x14ac:dyDescent="0.25">
      <c r="N78" s="3"/>
      <c r="Q78" s="3"/>
      <c r="R78" s="3"/>
      <c r="S78" s="3"/>
      <c r="T78" s="3"/>
      <c r="V78" s="3"/>
    </row>
    <row r="79" spans="14:22" x14ac:dyDescent="0.25">
      <c r="N79" s="3"/>
      <c r="Q79" s="3"/>
      <c r="R79" s="3"/>
      <c r="S79" s="3"/>
      <c r="T79" s="3"/>
      <c r="V79" s="3"/>
    </row>
    <row r="80" spans="14:22" x14ac:dyDescent="0.25">
      <c r="N80" s="3"/>
      <c r="Q80" s="3"/>
      <c r="R80" s="3"/>
      <c r="S80" s="3"/>
      <c r="T80" s="3"/>
      <c r="V80" s="3"/>
    </row>
    <row r="81" spans="14:22" x14ac:dyDescent="0.25">
      <c r="N81" s="3"/>
      <c r="Q81" s="3"/>
      <c r="R81" s="3"/>
      <c r="S81" s="3"/>
      <c r="T81" s="3"/>
      <c r="V81" s="3"/>
    </row>
    <row r="82" spans="14:22" x14ac:dyDescent="0.25">
      <c r="N82" s="3"/>
      <c r="Q82" s="3"/>
      <c r="R82" s="3"/>
      <c r="S82" s="3"/>
      <c r="T82" s="3"/>
      <c r="V82" s="3"/>
    </row>
    <row r="83" spans="14:22" x14ac:dyDescent="0.25">
      <c r="N83" s="3"/>
      <c r="Q83" s="3"/>
      <c r="R83" s="3"/>
      <c r="S83" s="3"/>
      <c r="T83" s="3"/>
      <c r="V83" s="3"/>
    </row>
    <row r="84" spans="14:22" x14ac:dyDescent="0.25">
      <c r="N84" s="3"/>
      <c r="Q84" s="3"/>
      <c r="R84" s="3"/>
      <c r="S84" s="3"/>
      <c r="T84" s="3"/>
      <c r="V84" s="3"/>
    </row>
    <row r="85" spans="14:22" x14ac:dyDescent="0.25">
      <c r="N85" s="3"/>
      <c r="Q85" s="3"/>
      <c r="R85" s="3"/>
      <c r="S85" s="3"/>
      <c r="T85" s="3"/>
      <c r="V85" s="3"/>
    </row>
    <row r="86" spans="14:22" x14ac:dyDescent="0.25">
      <c r="N86" s="3"/>
      <c r="Q86" s="3"/>
      <c r="R86" s="3"/>
      <c r="S86" s="3"/>
      <c r="T86" s="3"/>
      <c r="V86" s="3"/>
    </row>
    <row r="87" spans="14:22" x14ac:dyDescent="0.25">
      <c r="N87" s="3"/>
      <c r="Q87" s="3"/>
      <c r="R87" s="3"/>
      <c r="S87" s="3"/>
      <c r="T87" s="3"/>
      <c r="V87" s="3"/>
    </row>
    <row r="88" spans="14:22" x14ac:dyDescent="0.25">
      <c r="N88" s="3"/>
      <c r="Q88" s="3"/>
      <c r="R88" s="3"/>
      <c r="S88" s="3"/>
      <c r="T88" s="3"/>
      <c r="V88" s="3"/>
    </row>
    <row r="89" spans="14:22" x14ac:dyDescent="0.25">
      <c r="N89" s="3"/>
      <c r="Q89" s="3"/>
      <c r="R89" s="3"/>
      <c r="S89" s="3"/>
      <c r="T89" s="3"/>
      <c r="V89" s="3"/>
    </row>
    <row r="90" spans="14:22" x14ac:dyDescent="0.25">
      <c r="N90" s="3"/>
      <c r="Q90" s="3"/>
      <c r="R90" s="3"/>
      <c r="S90" s="3"/>
      <c r="T90" s="3"/>
      <c r="V90" s="3"/>
    </row>
    <row r="91" spans="14:22" x14ac:dyDescent="0.25">
      <c r="N91" s="3"/>
      <c r="Q91" s="3"/>
      <c r="R91" s="3"/>
      <c r="S91" s="3"/>
      <c r="T91" s="3"/>
      <c r="V91" s="3"/>
    </row>
    <row r="92" spans="14:22" x14ac:dyDescent="0.25">
      <c r="N92" s="3"/>
      <c r="Q92" s="3"/>
      <c r="R92" s="3"/>
      <c r="S92" s="3"/>
      <c r="T92" s="3"/>
      <c r="V92" s="3"/>
    </row>
    <row r="93" spans="14:22" x14ac:dyDescent="0.25">
      <c r="N93" s="3"/>
      <c r="Q93" s="3"/>
      <c r="R93" s="3"/>
      <c r="S93" s="3"/>
      <c r="T93" s="3"/>
      <c r="V93" s="3"/>
    </row>
    <row r="94" spans="14:22" x14ac:dyDescent="0.25">
      <c r="N94" s="3"/>
      <c r="Q94" s="3"/>
      <c r="R94" s="3"/>
      <c r="S94" s="3"/>
      <c r="T94" s="3"/>
      <c r="V94" s="3"/>
    </row>
    <row r="95" spans="14:22" x14ac:dyDescent="0.25">
      <c r="N95" s="3"/>
      <c r="Q95" s="3"/>
      <c r="R95" s="3"/>
      <c r="S95" s="3"/>
      <c r="T95" s="3"/>
      <c r="V95" s="3"/>
    </row>
    <row r="96" spans="14:22" x14ac:dyDescent="0.25">
      <c r="N96" s="3"/>
      <c r="Q96" s="3"/>
      <c r="R96" s="3"/>
      <c r="S96" s="3"/>
      <c r="T96" s="3"/>
      <c r="V96" s="3"/>
    </row>
    <row r="97" spans="14:22" x14ac:dyDescent="0.25">
      <c r="N97" s="3"/>
      <c r="Q97" s="3"/>
      <c r="R97" s="3"/>
      <c r="S97" s="3"/>
      <c r="T97" s="3"/>
      <c r="V97" s="3"/>
    </row>
    <row r="98" spans="14:22" x14ac:dyDescent="0.25">
      <c r="N98" s="3"/>
      <c r="Q98" s="3"/>
      <c r="R98" s="3"/>
      <c r="S98" s="3"/>
      <c r="T98" s="3"/>
      <c r="V98" s="3"/>
    </row>
    <row r="99" spans="14:22" x14ac:dyDescent="0.25">
      <c r="N99" s="3"/>
      <c r="Q99" s="3"/>
      <c r="R99" s="3"/>
      <c r="S99" s="3"/>
      <c r="T99" s="3"/>
      <c r="V99" s="3"/>
    </row>
    <row r="100" spans="14:22" x14ac:dyDescent="0.25">
      <c r="N100" s="3"/>
      <c r="Q100" s="3"/>
      <c r="R100" s="3"/>
      <c r="S100" s="3"/>
      <c r="T100" s="3"/>
      <c r="V100" s="3"/>
    </row>
    <row r="101" spans="14:22" x14ac:dyDescent="0.25">
      <c r="N101" s="3"/>
      <c r="Q101" s="3"/>
      <c r="R101" s="3"/>
      <c r="S101" s="3"/>
      <c r="T101" s="3"/>
      <c r="V101" s="3"/>
    </row>
    <row r="102" spans="14:22" x14ac:dyDescent="0.25">
      <c r="N102" s="3"/>
      <c r="Q102" s="3"/>
      <c r="R102" s="3"/>
      <c r="S102" s="3"/>
      <c r="T102" s="3"/>
      <c r="V102" s="3"/>
    </row>
    <row r="103" spans="14:22" x14ac:dyDescent="0.25">
      <c r="N103" s="3"/>
      <c r="Q103" s="3"/>
      <c r="R103" s="3"/>
      <c r="S103" s="3"/>
      <c r="T103" s="3"/>
      <c r="V103" s="3"/>
    </row>
    <row r="104" spans="14:22" x14ac:dyDescent="0.25">
      <c r="N104" s="3"/>
      <c r="Q104" s="3"/>
      <c r="R104" s="3"/>
      <c r="S104" s="3"/>
      <c r="T104" s="3"/>
      <c r="V104" s="3"/>
    </row>
    <row r="105" spans="14:22" x14ac:dyDescent="0.25">
      <c r="N105" s="3"/>
      <c r="Q105" s="3"/>
      <c r="R105" s="3"/>
      <c r="S105" s="3"/>
      <c r="T105" s="3"/>
      <c r="V105" s="3"/>
    </row>
    <row r="106" spans="14:22" x14ac:dyDescent="0.25">
      <c r="N106" s="3"/>
      <c r="Q106" s="3"/>
      <c r="R106" s="3"/>
      <c r="S106" s="3"/>
      <c r="T106" s="3"/>
      <c r="V106" s="3"/>
    </row>
    <row r="107" spans="14:22" x14ac:dyDescent="0.25">
      <c r="N107" s="3"/>
      <c r="Q107" s="3"/>
      <c r="R107" s="3"/>
      <c r="S107" s="3"/>
      <c r="T107" s="3"/>
      <c r="V107" s="3"/>
    </row>
    <row r="108" spans="14:22" x14ac:dyDescent="0.25">
      <c r="N108" s="3"/>
      <c r="Q108" s="3"/>
      <c r="R108" s="3"/>
      <c r="S108" s="3"/>
      <c r="T108" s="3"/>
      <c r="V108" s="3"/>
    </row>
    <row r="109" spans="14:22" x14ac:dyDescent="0.25">
      <c r="N109" s="3"/>
      <c r="Q109" s="3"/>
      <c r="R109" s="3"/>
      <c r="S109" s="3"/>
      <c r="T109" s="3"/>
      <c r="V109" s="3"/>
    </row>
    <row r="110" spans="14:22" x14ac:dyDescent="0.25">
      <c r="N110" s="3"/>
      <c r="Q110" s="3"/>
      <c r="R110" s="3"/>
      <c r="S110" s="3"/>
      <c r="T110" s="3"/>
      <c r="V110" s="3"/>
    </row>
    <row r="111" spans="14:22" x14ac:dyDescent="0.25">
      <c r="N111" s="3"/>
      <c r="Q111" s="3"/>
      <c r="R111" s="3"/>
      <c r="S111" s="3"/>
      <c r="T111" s="3"/>
      <c r="V111" s="3"/>
    </row>
    <row r="112" spans="14:22" x14ac:dyDescent="0.25">
      <c r="N112" s="3"/>
      <c r="Q112" s="3"/>
      <c r="R112" s="3"/>
      <c r="S112" s="3"/>
      <c r="T112" s="3"/>
      <c r="V112" s="3"/>
    </row>
    <row r="113" spans="14:22" x14ac:dyDescent="0.25">
      <c r="N113" s="3"/>
      <c r="Q113" s="3"/>
      <c r="R113" s="3"/>
      <c r="S113" s="3"/>
      <c r="T113" s="3"/>
      <c r="V113" s="3"/>
    </row>
    <row r="114" spans="14:22" x14ac:dyDescent="0.25">
      <c r="N114" s="3"/>
      <c r="Q114" s="3"/>
      <c r="R114" s="3"/>
      <c r="S114" s="3"/>
      <c r="T114" s="3"/>
      <c r="V114" s="3"/>
    </row>
    <row r="115" spans="14:22" x14ac:dyDescent="0.25">
      <c r="N115" s="3"/>
      <c r="Q115" s="3"/>
      <c r="R115" s="3"/>
      <c r="S115" s="3"/>
      <c r="T115" s="3"/>
      <c r="V115" s="3"/>
    </row>
    <row r="116" spans="14:22" x14ac:dyDescent="0.25">
      <c r="N116" s="3"/>
      <c r="Q116" s="3"/>
      <c r="R116" s="3"/>
      <c r="S116" s="3"/>
      <c r="T116" s="3"/>
      <c r="V116" s="3"/>
    </row>
    <row r="117" spans="14:22" x14ac:dyDescent="0.25">
      <c r="N117" s="3"/>
      <c r="Q117" s="3"/>
      <c r="R117" s="3"/>
      <c r="S117" s="3"/>
      <c r="T117" s="3"/>
      <c r="V117" s="3"/>
    </row>
    <row r="118" spans="14:22" x14ac:dyDescent="0.25">
      <c r="N118" s="3"/>
      <c r="Q118" s="3"/>
      <c r="R118" s="3"/>
      <c r="S118" s="3"/>
      <c r="T118" s="3"/>
      <c r="V118" s="3"/>
    </row>
    <row r="119" spans="14:22" x14ac:dyDescent="0.25">
      <c r="N119" s="3"/>
      <c r="Q119" s="3"/>
      <c r="R119" s="3"/>
      <c r="S119" s="3"/>
      <c r="T119" s="3"/>
      <c r="V119" s="3"/>
    </row>
    <row r="120" spans="14:22" x14ac:dyDescent="0.25">
      <c r="N120" s="3"/>
      <c r="Q120" s="3"/>
      <c r="R120" s="3"/>
      <c r="S120" s="3"/>
      <c r="T120" s="3"/>
      <c r="V120" s="3"/>
    </row>
    <row r="121" spans="14:22" x14ac:dyDescent="0.25">
      <c r="N121" s="3"/>
      <c r="Q121" s="3"/>
      <c r="R121" s="3"/>
      <c r="S121" s="3"/>
      <c r="T121" s="3"/>
      <c r="V121" s="3"/>
    </row>
    <row r="122" spans="14:22" x14ac:dyDescent="0.25">
      <c r="N122" s="3"/>
      <c r="Q122" s="3"/>
      <c r="R122" s="3"/>
      <c r="S122" s="3"/>
      <c r="T122" s="3"/>
      <c r="V122" s="3"/>
    </row>
    <row r="123" spans="14:22" x14ac:dyDescent="0.25">
      <c r="N123" s="3"/>
      <c r="Q123" s="3"/>
      <c r="R123" s="3"/>
      <c r="S123" s="3"/>
      <c r="T123" s="3"/>
      <c r="V123" s="3"/>
    </row>
    <row r="124" spans="14:22" x14ac:dyDescent="0.25">
      <c r="N124" s="3"/>
      <c r="Q124" s="3"/>
      <c r="R124" s="3"/>
      <c r="S124" s="3"/>
      <c r="T124" s="3"/>
      <c r="V124" s="3"/>
    </row>
    <row r="125" spans="14:22" x14ac:dyDescent="0.25">
      <c r="N125" s="3"/>
      <c r="Q125" s="3"/>
      <c r="R125" s="3"/>
      <c r="S125" s="3"/>
      <c r="T125" s="3"/>
      <c r="V125" s="3"/>
    </row>
    <row r="126" spans="14:22" x14ac:dyDescent="0.25">
      <c r="N126" s="3"/>
      <c r="Q126" s="3"/>
      <c r="R126" s="3"/>
      <c r="S126" s="3"/>
      <c r="T126" s="3"/>
      <c r="V126" s="3"/>
    </row>
    <row r="127" spans="14:22" x14ac:dyDescent="0.25">
      <c r="N127" s="3"/>
      <c r="Q127" s="3"/>
      <c r="R127" s="3"/>
      <c r="S127" s="3"/>
      <c r="T127" s="3"/>
      <c r="V127" s="3"/>
    </row>
    <row r="128" spans="14:22" x14ac:dyDescent="0.25">
      <c r="N128" s="3"/>
      <c r="Q128" s="3"/>
      <c r="R128" s="3"/>
      <c r="S128" s="3"/>
      <c r="T128" s="3"/>
      <c r="V128" s="3"/>
    </row>
    <row r="129" spans="14:22" x14ac:dyDescent="0.25">
      <c r="N129" s="3"/>
      <c r="Q129" s="3"/>
      <c r="R129" s="3"/>
      <c r="S129" s="3"/>
      <c r="T129" s="3"/>
      <c r="V129" s="3"/>
    </row>
    <row r="130" spans="14:22" x14ac:dyDescent="0.25">
      <c r="N130" s="3"/>
      <c r="Q130" s="3"/>
      <c r="R130" s="3"/>
      <c r="S130" s="3"/>
      <c r="T130" s="3"/>
      <c r="V130" s="3"/>
    </row>
    <row r="131" spans="14:22" x14ac:dyDescent="0.25">
      <c r="N131" s="3"/>
      <c r="Q131" s="3"/>
      <c r="R131" s="3"/>
      <c r="S131" s="3"/>
      <c r="T131" s="3"/>
      <c r="V131" s="3"/>
    </row>
    <row r="132" spans="14:22" x14ac:dyDescent="0.25">
      <c r="N132" s="3"/>
      <c r="Q132" s="3"/>
      <c r="R132" s="3"/>
      <c r="S132" s="3"/>
      <c r="T132" s="3"/>
      <c r="V132" s="3"/>
    </row>
    <row r="133" spans="14:22" x14ac:dyDescent="0.25">
      <c r="N133" s="3"/>
      <c r="Q133" s="3"/>
      <c r="R133" s="3"/>
      <c r="S133" s="3"/>
      <c r="T133" s="3"/>
      <c r="V133" s="3"/>
    </row>
    <row r="134" spans="14:22" x14ac:dyDescent="0.25">
      <c r="N134" s="3"/>
      <c r="Q134" s="3"/>
      <c r="R134" s="3"/>
      <c r="S134" s="3"/>
      <c r="T134" s="3"/>
      <c r="V134" s="3"/>
    </row>
    <row r="135" spans="14:22" x14ac:dyDescent="0.25">
      <c r="N135" s="3"/>
      <c r="Q135" s="3"/>
      <c r="R135" s="3"/>
      <c r="S135" s="3"/>
      <c r="T135" s="3"/>
      <c r="V135" s="3"/>
    </row>
    <row r="136" spans="14:22" x14ac:dyDescent="0.25">
      <c r="N136" s="3"/>
      <c r="Q136" s="3"/>
      <c r="R136" s="3"/>
      <c r="S136" s="3"/>
      <c r="T136" s="3"/>
      <c r="V136" s="3"/>
    </row>
    <row r="137" spans="14:22" x14ac:dyDescent="0.25">
      <c r="N137" s="3"/>
      <c r="Q137" s="3"/>
      <c r="R137" s="3"/>
      <c r="S137" s="3"/>
      <c r="T137" s="3"/>
      <c r="V137" s="3"/>
    </row>
    <row r="138" spans="14:22" x14ac:dyDescent="0.25">
      <c r="N138" s="3"/>
      <c r="Q138" s="3"/>
      <c r="R138" s="3"/>
      <c r="S138" s="3"/>
      <c r="T138" s="3"/>
      <c r="V138" s="3"/>
    </row>
    <row r="139" spans="14:22" x14ac:dyDescent="0.25">
      <c r="N139" s="3"/>
      <c r="Q139" s="3"/>
      <c r="R139" s="3"/>
      <c r="S139" s="3"/>
      <c r="T139" s="3"/>
      <c r="V139" s="3"/>
    </row>
    <row r="140" spans="14:22" x14ac:dyDescent="0.25">
      <c r="N140" s="3"/>
      <c r="Q140" s="3"/>
      <c r="R140" s="3"/>
      <c r="S140" s="3"/>
      <c r="T140" s="3"/>
      <c r="V140" s="3"/>
    </row>
    <row r="141" spans="14:22" x14ac:dyDescent="0.25">
      <c r="N141" s="3"/>
      <c r="Q141" s="3"/>
      <c r="R141" s="3"/>
      <c r="S141" s="3"/>
      <c r="T141" s="3"/>
      <c r="V141" s="3"/>
    </row>
    <row r="142" spans="14:22" x14ac:dyDescent="0.25">
      <c r="N142" s="3"/>
      <c r="Q142" s="3"/>
      <c r="R142" s="3"/>
      <c r="S142" s="3"/>
      <c r="T142" s="3"/>
      <c r="V142" s="3"/>
    </row>
    <row r="143" spans="14:22" x14ac:dyDescent="0.25">
      <c r="N143" s="3"/>
      <c r="Q143" s="3"/>
      <c r="R143" s="3"/>
      <c r="S143" s="3"/>
      <c r="T143" s="3"/>
      <c r="V143" s="3"/>
    </row>
    <row r="144" spans="14:22" x14ac:dyDescent="0.25">
      <c r="N144" s="3"/>
      <c r="Q144" s="3"/>
      <c r="R144" s="3"/>
      <c r="S144" s="3"/>
      <c r="T144" s="3"/>
      <c r="V144" s="3"/>
    </row>
    <row r="145" spans="14:22" x14ac:dyDescent="0.25">
      <c r="N145" s="3"/>
      <c r="Q145" s="3"/>
      <c r="R145" s="3"/>
      <c r="S145" s="3"/>
      <c r="T145" s="3"/>
      <c r="V145" s="3"/>
    </row>
    <row r="146" spans="14:22" x14ac:dyDescent="0.25">
      <c r="N146" s="3"/>
      <c r="Q146" s="3"/>
      <c r="R146" s="3"/>
      <c r="S146" s="3"/>
      <c r="T146" s="3"/>
      <c r="V146" s="3"/>
    </row>
    <row r="147" spans="14:22" x14ac:dyDescent="0.25">
      <c r="N147" s="3"/>
      <c r="Q147" s="3"/>
      <c r="R147" s="3"/>
      <c r="S147" s="3"/>
      <c r="T147" s="3"/>
      <c r="V147" s="3"/>
    </row>
    <row r="148" spans="14:22" x14ac:dyDescent="0.25">
      <c r="N148" s="3"/>
      <c r="Q148" s="3"/>
      <c r="R148" s="3"/>
      <c r="S148" s="3"/>
      <c r="T148" s="3"/>
      <c r="V148" s="3"/>
    </row>
    <row r="149" spans="14:22" x14ac:dyDescent="0.25">
      <c r="N149" s="3"/>
      <c r="Q149" s="3"/>
      <c r="R149" s="3"/>
      <c r="S149" s="3"/>
      <c r="T149" s="3"/>
      <c r="V149" s="3"/>
    </row>
    <row r="150" spans="14:22" x14ac:dyDescent="0.25">
      <c r="N150" s="3"/>
      <c r="Q150" s="3"/>
      <c r="R150" s="3"/>
      <c r="S150" s="3"/>
      <c r="T150" s="3"/>
      <c r="V150" s="3"/>
    </row>
    <row r="151" spans="14:22" x14ac:dyDescent="0.25">
      <c r="N151" s="3"/>
      <c r="Q151" s="3"/>
      <c r="R151" s="3"/>
      <c r="S151" s="3"/>
      <c r="T151" s="3"/>
      <c r="V151" s="3"/>
    </row>
    <row r="152" spans="14:22" x14ac:dyDescent="0.25">
      <c r="N152" s="3"/>
      <c r="Q152" s="3"/>
      <c r="R152" s="3"/>
      <c r="S152" s="3"/>
      <c r="T152" s="3"/>
      <c r="V152" s="3"/>
    </row>
    <row r="153" spans="14:22" x14ac:dyDescent="0.25">
      <c r="N153" s="3"/>
      <c r="Q153" s="3"/>
      <c r="R153" s="3"/>
      <c r="S153" s="3"/>
      <c r="T153" s="3"/>
      <c r="V153" s="3"/>
    </row>
    <row r="154" spans="14:22" x14ac:dyDescent="0.25">
      <c r="N154" s="3"/>
      <c r="Q154" s="3"/>
      <c r="R154" s="3"/>
      <c r="S154" s="3"/>
      <c r="T154" s="3"/>
      <c r="V154" s="3"/>
    </row>
    <row r="155" spans="14:22" x14ac:dyDescent="0.25">
      <c r="N155" s="3"/>
      <c r="Q155" s="3"/>
      <c r="R155" s="3"/>
      <c r="S155" s="3"/>
      <c r="T155" s="3"/>
      <c r="V155" s="3"/>
    </row>
    <row r="156" spans="14:22" x14ac:dyDescent="0.25">
      <c r="N156" s="3"/>
      <c r="Q156" s="3"/>
      <c r="R156" s="3"/>
      <c r="S156" s="3"/>
      <c r="T156" s="3"/>
      <c r="V156" s="3"/>
    </row>
    <row r="157" spans="14:22" x14ac:dyDescent="0.25">
      <c r="N157" s="3"/>
      <c r="Q157" s="3"/>
      <c r="R157" s="3"/>
      <c r="S157" s="3"/>
      <c r="T157" s="3"/>
      <c r="V157" s="3"/>
    </row>
    <row r="158" spans="14:22" x14ac:dyDescent="0.25">
      <c r="N158" s="3"/>
      <c r="Q158" s="3"/>
      <c r="R158" s="3"/>
      <c r="S158" s="3"/>
      <c r="T158" s="3"/>
      <c r="V158" s="3"/>
    </row>
    <row r="159" spans="14:22" x14ac:dyDescent="0.25">
      <c r="N159" s="3"/>
      <c r="Q159" s="3"/>
      <c r="R159" s="3"/>
      <c r="S159" s="3"/>
      <c r="T159" s="3"/>
      <c r="V159" s="3"/>
    </row>
    <row r="160" spans="14:22" x14ac:dyDescent="0.25">
      <c r="N160" s="3"/>
      <c r="Q160" s="3"/>
      <c r="R160" s="3"/>
      <c r="S160" s="3"/>
      <c r="T160" s="3"/>
      <c r="V160" s="3"/>
    </row>
    <row r="161" spans="14:22" x14ac:dyDescent="0.25">
      <c r="N161" s="3"/>
      <c r="Q161" s="3"/>
      <c r="R161" s="3"/>
      <c r="S161" s="3"/>
      <c r="T161" s="3"/>
      <c r="V161" s="3"/>
    </row>
    <row r="162" spans="14:22" x14ac:dyDescent="0.25">
      <c r="N162" s="3"/>
      <c r="Q162" s="3"/>
      <c r="R162" s="3"/>
      <c r="S162" s="3"/>
      <c r="T162" s="3"/>
      <c r="V162" s="3"/>
    </row>
    <row r="163" spans="14:22" x14ac:dyDescent="0.25">
      <c r="N163" s="3"/>
      <c r="Q163" s="3"/>
      <c r="R163" s="3"/>
      <c r="S163" s="3"/>
      <c r="T163" s="3"/>
      <c r="V163" s="3"/>
    </row>
    <row r="164" spans="14:22" x14ac:dyDescent="0.25">
      <c r="N164" s="3"/>
      <c r="Q164" s="3"/>
      <c r="R164" s="3"/>
      <c r="S164" s="3"/>
      <c r="T164" s="3"/>
      <c r="V164" s="3"/>
    </row>
    <row r="165" spans="14:22" x14ac:dyDescent="0.25">
      <c r="N165" s="3"/>
      <c r="Q165" s="3"/>
      <c r="R165" s="3"/>
      <c r="S165" s="3"/>
      <c r="T165" s="3"/>
      <c r="V165" s="3"/>
    </row>
    <row r="166" spans="14:22" x14ac:dyDescent="0.25">
      <c r="N166" s="3"/>
      <c r="Q166" s="3"/>
      <c r="R166" s="3"/>
      <c r="S166" s="3"/>
      <c r="T166" s="3"/>
      <c r="V166" s="3"/>
    </row>
    <row r="167" spans="14:22" x14ac:dyDescent="0.25">
      <c r="N167" s="3"/>
      <c r="Q167" s="3"/>
      <c r="R167" s="3"/>
      <c r="S167" s="3"/>
      <c r="T167" s="3"/>
      <c r="V167" s="3"/>
    </row>
    <row r="168" spans="14:22" x14ac:dyDescent="0.25">
      <c r="N168" s="3"/>
      <c r="Q168" s="3"/>
      <c r="R168" s="3"/>
      <c r="S168" s="3"/>
      <c r="T168" s="3"/>
      <c r="V168" s="3"/>
    </row>
    <row r="169" spans="14:22" x14ac:dyDescent="0.25">
      <c r="N169" s="3"/>
      <c r="Q169" s="3"/>
      <c r="R169" s="3"/>
      <c r="S169" s="3"/>
      <c r="T169" s="3"/>
      <c r="V169" s="3"/>
    </row>
    <row r="170" spans="14:22" x14ac:dyDescent="0.25">
      <c r="N170" s="3"/>
      <c r="Q170" s="3"/>
      <c r="R170" s="3"/>
      <c r="S170" s="3"/>
      <c r="T170" s="3"/>
      <c r="V170" s="3"/>
    </row>
    <row r="171" spans="14:22" x14ac:dyDescent="0.25">
      <c r="N171" s="3"/>
      <c r="Q171" s="3"/>
      <c r="R171" s="3"/>
      <c r="S171" s="3"/>
      <c r="T171" s="3"/>
      <c r="V171" s="3"/>
    </row>
    <row r="172" spans="14:22" x14ac:dyDescent="0.25">
      <c r="N172" s="3"/>
      <c r="Q172" s="3"/>
      <c r="R172" s="3"/>
      <c r="S172" s="3"/>
      <c r="T172" s="3"/>
      <c r="V172" s="3"/>
    </row>
    <row r="173" spans="14:22" x14ac:dyDescent="0.25">
      <c r="N173" s="3"/>
      <c r="Q173" s="3"/>
      <c r="R173" s="3"/>
      <c r="S173" s="3"/>
      <c r="T173" s="3"/>
      <c r="V173" s="3"/>
    </row>
    <row r="174" spans="14:22" x14ac:dyDescent="0.25">
      <c r="N174" s="3"/>
      <c r="Q174" s="3"/>
      <c r="R174" s="3"/>
      <c r="S174" s="3"/>
      <c r="T174" s="3"/>
      <c r="V174" s="3"/>
    </row>
    <row r="175" spans="14:22" x14ac:dyDescent="0.25">
      <c r="N175" s="3"/>
      <c r="Q175" s="3"/>
      <c r="R175" s="3"/>
      <c r="S175" s="3"/>
      <c r="T175" s="3"/>
      <c r="V175" s="3"/>
    </row>
    <row r="176" spans="14:22" x14ac:dyDescent="0.25">
      <c r="N176" s="3"/>
      <c r="Q176" s="3"/>
      <c r="R176" s="3"/>
      <c r="S176" s="3"/>
      <c r="T176" s="3"/>
      <c r="V176" s="3"/>
    </row>
    <row r="177" spans="14:22" x14ac:dyDescent="0.25">
      <c r="N177" s="3"/>
      <c r="Q177" s="3"/>
      <c r="R177" s="3"/>
      <c r="S177" s="3"/>
      <c r="T177" s="3"/>
      <c r="V177" s="3"/>
    </row>
    <row r="178" spans="14:22" x14ac:dyDescent="0.25">
      <c r="N178" s="3"/>
      <c r="Q178" s="3"/>
      <c r="R178" s="3"/>
      <c r="S178" s="3"/>
      <c r="T178" s="3"/>
      <c r="V178" s="3"/>
    </row>
    <row r="179" spans="14:22" x14ac:dyDescent="0.25">
      <c r="N179" s="3"/>
      <c r="Q179" s="3"/>
      <c r="R179" s="3"/>
      <c r="S179" s="3"/>
      <c r="T179" s="3"/>
      <c r="V179" s="3"/>
    </row>
    <row r="180" spans="14:22" x14ac:dyDescent="0.25">
      <c r="N180" s="3"/>
      <c r="Q180" s="3"/>
      <c r="R180" s="3"/>
      <c r="S180" s="3"/>
      <c r="T180" s="3"/>
      <c r="V180" s="3"/>
    </row>
    <row r="181" spans="14:22" x14ac:dyDescent="0.25">
      <c r="N181" s="3"/>
      <c r="Q181" s="3"/>
      <c r="R181" s="3"/>
      <c r="S181" s="3"/>
      <c r="T181" s="3"/>
      <c r="V181" s="3"/>
    </row>
    <row r="182" spans="14:22" x14ac:dyDescent="0.25">
      <c r="N182" s="3"/>
      <c r="Q182" s="3"/>
      <c r="R182" s="3"/>
      <c r="S182" s="3"/>
      <c r="T182" s="3"/>
      <c r="V182" s="3"/>
    </row>
    <row r="183" spans="14:22" x14ac:dyDescent="0.25">
      <c r="N183" s="3"/>
      <c r="Q183" s="3"/>
      <c r="R183" s="3"/>
      <c r="S183" s="3"/>
      <c r="T183" s="3"/>
      <c r="V183" s="3"/>
    </row>
    <row r="184" spans="14:22" x14ac:dyDescent="0.25">
      <c r="N184" s="3"/>
      <c r="Q184" s="3"/>
      <c r="R184" s="3"/>
      <c r="S184" s="3"/>
      <c r="T184" s="3"/>
      <c r="V184" s="3"/>
    </row>
    <row r="185" spans="14:22" x14ac:dyDescent="0.25">
      <c r="N185" s="3"/>
      <c r="Q185" s="3"/>
      <c r="R185" s="3"/>
      <c r="S185" s="3"/>
      <c r="T185" s="3"/>
      <c r="V185" s="3"/>
    </row>
    <row r="186" spans="14:22" x14ac:dyDescent="0.25">
      <c r="N186" s="3"/>
      <c r="Q186" s="3"/>
      <c r="R186" s="3"/>
      <c r="S186" s="3"/>
      <c r="T186" s="3"/>
      <c r="V186" s="3"/>
    </row>
    <row r="187" spans="14:22" x14ac:dyDescent="0.25">
      <c r="N187" s="3"/>
      <c r="Q187" s="3"/>
      <c r="R187" s="3"/>
      <c r="S187" s="3"/>
      <c r="T187" s="3"/>
      <c r="V187" s="3"/>
    </row>
    <row r="188" spans="14:22" x14ac:dyDescent="0.25">
      <c r="N188" s="3"/>
      <c r="Q188" s="3"/>
      <c r="R188" s="3"/>
      <c r="S188" s="3"/>
      <c r="T188" s="3"/>
      <c r="V188" s="3"/>
    </row>
    <row r="189" spans="14:22" x14ac:dyDescent="0.25">
      <c r="N189" s="3"/>
      <c r="Q189" s="3"/>
      <c r="R189" s="3"/>
      <c r="S189" s="3"/>
      <c r="T189" s="3"/>
      <c r="V189" s="3"/>
    </row>
    <row r="190" spans="14:22" x14ac:dyDescent="0.25">
      <c r="N190" s="3"/>
      <c r="Q190" s="3"/>
      <c r="R190" s="3"/>
      <c r="S190" s="3"/>
      <c r="T190" s="3"/>
      <c r="V190" s="3"/>
    </row>
    <row r="191" spans="14:22" x14ac:dyDescent="0.25">
      <c r="N191" s="3"/>
      <c r="Q191" s="3"/>
      <c r="R191" s="3"/>
      <c r="S191" s="3"/>
      <c r="T191" s="3"/>
      <c r="V191" s="3"/>
    </row>
    <row r="192" spans="14:22" x14ac:dyDescent="0.25">
      <c r="N192" s="3"/>
      <c r="Q192" s="3"/>
      <c r="R192" s="3"/>
      <c r="S192" s="3"/>
      <c r="T192" s="3"/>
      <c r="V192" s="3"/>
    </row>
    <row r="193" spans="14:22" x14ac:dyDescent="0.25">
      <c r="N193" s="3"/>
      <c r="Q193" s="3"/>
      <c r="R193" s="3"/>
      <c r="S193" s="3"/>
      <c r="T193" s="3"/>
      <c r="V193" s="3"/>
    </row>
    <row r="194" spans="14:22" x14ac:dyDescent="0.25">
      <c r="N194" s="3"/>
      <c r="Q194" s="3"/>
      <c r="R194" s="3"/>
      <c r="S194" s="3"/>
      <c r="T194" s="3"/>
      <c r="V194" s="3"/>
    </row>
    <row r="195" spans="14:22" x14ac:dyDescent="0.25">
      <c r="N195" s="3"/>
      <c r="Q195" s="3"/>
      <c r="R195" s="3"/>
      <c r="S195" s="3"/>
      <c r="T195" s="3"/>
      <c r="V195" s="3"/>
    </row>
    <row r="196" spans="14:22" x14ac:dyDescent="0.25">
      <c r="N196" s="3"/>
      <c r="Q196" s="3"/>
      <c r="R196" s="3"/>
      <c r="S196" s="3"/>
      <c r="T196" s="3"/>
      <c r="V196" s="3"/>
    </row>
    <row r="197" spans="14:22" x14ac:dyDescent="0.25">
      <c r="N197" s="3"/>
      <c r="Q197" s="3"/>
      <c r="R197" s="3"/>
      <c r="S197" s="3"/>
      <c r="T197" s="3"/>
      <c r="V197" s="3"/>
    </row>
    <row r="198" spans="14:22" x14ac:dyDescent="0.25">
      <c r="N198" s="3"/>
      <c r="Q198" s="3"/>
      <c r="R198" s="3"/>
      <c r="S198" s="3"/>
      <c r="T198" s="3"/>
      <c r="V198" s="3"/>
    </row>
    <row r="199" spans="14:22" x14ac:dyDescent="0.25">
      <c r="N199" s="3"/>
      <c r="Q199" s="3"/>
      <c r="R199" s="3"/>
      <c r="S199" s="3"/>
      <c r="T199" s="3"/>
      <c r="V199" s="3"/>
    </row>
    <row r="200" spans="14:22" x14ac:dyDescent="0.25">
      <c r="N200" s="3"/>
      <c r="Q200" s="3"/>
      <c r="R200" s="3"/>
      <c r="S200" s="3"/>
      <c r="T200" s="3"/>
      <c r="V200" s="3"/>
    </row>
    <row r="201" spans="14:22" x14ac:dyDescent="0.25">
      <c r="N201" s="3"/>
      <c r="Q201" s="3"/>
      <c r="R201" s="3"/>
      <c r="S201" s="3"/>
      <c r="T201" s="3"/>
      <c r="V201" s="3"/>
    </row>
    <row r="202" spans="14:22" x14ac:dyDescent="0.25">
      <c r="N202" s="3"/>
      <c r="Q202" s="3"/>
      <c r="R202" s="3"/>
      <c r="S202" s="3"/>
      <c r="T202" s="3"/>
      <c r="V202" s="3"/>
    </row>
    <row r="203" spans="14:22" x14ac:dyDescent="0.25">
      <c r="N203" s="3"/>
      <c r="Q203" s="3"/>
      <c r="R203" s="3"/>
      <c r="S203" s="3"/>
      <c r="T203" s="3"/>
      <c r="V203" s="3"/>
    </row>
    <row r="204" spans="14:22" x14ac:dyDescent="0.25">
      <c r="N204" s="3"/>
      <c r="Q204" s="3"/>
      <c r="R204" s="3"/>
      <c r="S204" s="3"/>
      <c r="T204" s="3"/>
      <c r="V204" s="3"/>
    </row>
    <row r="205" spans="14:22" x14ac:dyDescent="0.25">
      <c r="N205" s="3"/>
      <c r="Q205" s="3"/>
      <c r="R205" s="3"/>
      <c r="S205" s="3"/>
      <c r="T205" s="3"/>
      <c r="V205" s="3"/>
    </row>
    <row r="206" spans="14:22" x14ac:dyDescent="0.25">
      <c r="N206" s="3"/>
      <c r="Q206" s="3"/>
      <c r="R206" s="3"/>
      <c r="S206" s="3"/>
      <c r="T206" s="3"/>
      <c r="V206" s="3"/>
    </row>
    <row r="207" spans="14:22" x14ac:dyDescent="0.25">
      <c r="N207" s="3"/>
      <c r="Q207" s="3"/>
      <c r="R207" s="3"/>
      <c r="S207" s="3"/>
      <c r="T207" s="3"/>
      <c r="V207" s="3"/>
    </row>
    <row r="208" spans="14:22" x14ac:dyDescent="0.25">
      <c r="N208" s="3"/>
      <c r="Q208" s="3"/>
      <c r="R208" s="3"/>
      <c r="S208" s="3"/>
      <c r="T208" s="3"/>
      <c r="V208" s="3"/>
    </row>
    <row r="209" spans="14:22" x14ac:dyDescent="0.25">
      <c r="N209" s="3"/>
      <c r="Q209" s="3"/>
      <c r="R209" s="3"/>
      <c r="S209" s="3"/>
      <c r="T209" s="3"/>
      <c r="V209" s="3"/>
    </row>
    <row r="210" spans="14:22" x14ac:dyDescent="0.25">
      <c r="N210" s="3"/>
      <c r="Q210" s="3"/>
      <c r="R210" s="3"/>
      <c r="S210" s="3"/>
      <c r="T210" s="3"/>
      <c r="V210" s="3"/>
    </row>
    <row r="211" spans="14:22" x14ac:dyDescent="0.25">
      <c r="N211" s="3"/>
      <c r="Q211" s="3"/>
      <c r="R211" s="3"/>
      <c r="S211" s="3"/>
      <c r="T211" s="3"/>
      <c r="V211" s="3"/>
    </row>
    <row r="212" spans="14:22" x14ac:dyDescent="0.25">
      <c r="N212" s="3"/>
      <c r="Q212" s="3"/>
      <c r="R212" s="3"/>
      <c r="S212" s="3"/>
      <c r="T212" s="3"/>
      <c r="V212" s="3"/>
    </row>
    <row r="213" spans="14:22" x14ac:dyDescent="0.25">
      <c r="N213" s="3"/>
      <c r="Q213" s="3"/>
      <c r="R213" s="3"/>
      <c r="S213" s="3"/>
      <c r="T213" s="3"/>
      <c r="V213" s="3"/>
    </row>
    <row r="214" spans="14:22" x14ac:dyDescent="0.25">
      <c r="N214" s="3"/>
      <c r="Q214" s="3"/>
      <c r="R214" s="3"/>
      <c r="S214" s="3"/>
      <c r="T214" s="3"/>
      <c r="V214" s="3"/>
    </row>
    <row r="215" spans="14:22" x14ac:dyDescent="0.25">
      <c r="N215" s="3"/>
      <c r="Q215" s="3"/>
      <c r="R215" s="3"/>
      <c r="S215" s="3"/>
      <c r="T215" s="3"/>
      <c r="V215" s="3"/>
    </row>
    <row r="216" spans="14:22" x14ac:dyDescent="0.25">
      <c r="N216" s="3"/>
      <c r="Q216" s="3"/>
      <c r="R216" s="3"/>
      <c r="S216" s="3"/>
      <c r="T216" s="3"/>
      <c r="V216" s="3"/>
    </row>
    <row r="217" spans="14:22" x14ac:dyDescent="0.25">
      <c r="N217" s="3"/>
      <c r="Q217" s="3"/>
      <c r="R217" s="3"/>
      <c r="S217" s="3"/>
      <c r="T217" s="3"/>
      <c r="V217" s="3"/>
    </row>
    <row r="218" spans="14:22" x14ac:dyDescent="0.25">
      <c r="N218" s="3"/>
      <c r="Q218" s="3"/>
      <c r="R218" s="3"/>
      <c r="S218" s="3"/>
      <c r="T218" s="3"/>
      <c r="V218" s="3"/>
    </row>
    <row r="219" spans="14:22" x14ac:dyDescent="0.25">
      <c r="N219" s="3"/>
      <c r="Q219" s="3"/>
      <c r="R219" s="3"/>
      <c r="S219" s="3"/>
      <c r="T219" s="3"/>
      <c r="V219" s="3"/>
    </row>
    <row r="220" spans="14:22" x14ac:dyDescent="0.25">
      <c r="N220" s="3"/>
      <c r="Q220" s="3"/>
      <c r="R220" s="3"/>
      <c r="S220" s="3"/>
      <c r="T220" s="3"/>
      <c r="V220" s="3"/>
    </row>
    <row r="221" spans="14:22" x14ac:dyDescent="0.25">
      <c r="N221" s="3"/>
      <c r="Q221" s="3"/>
      <c r="R221" s="3"/>
      <c r="S221" s="3"/>
      <c r="T221" s="3"/>
      <c r="V221" s="3"/>
    </row>
    <row r="222" spans="14:22" x14ac:dyDescent="0.25">
      <c r="N222" s="3"/>
      <c r="Q222" s="3"/>
      <c r="R222" s="3"/>
      <c r="S222" s="3"/>
      <c r="T222" s="3"/>
      <c r="V222" s="3"/>
    </row>
    <row r="223" spans="14:22" x14ac:dyDescent="0.25">
      <c r="N223" s="3"/>
      <c r="Q223" s="3"/>
      <c r="R223" s="3"/>
      <c r="S223" s="3"/>
      <c r="T223" s="3"/>
      <c r="V223" s="3"/>
    </row>
    <row r="224" spans="14:22" x14ac:dyDescent="0.25">
      <c r="N224" s="3"/>
      <c r="Q224" s="3"/>
      <c r="R224" s="3"/>
      <c r="S224" s="3"/>
      <c r="T224" s="3"/>
      <c r="V224" s="3"/>
    </row>
    <row r="225" spans="14:22" x14ac:dyDescent="0.25">
      <c r="N225" s="3"/>
      <c r="Q225" s="3"/>
      <c r="R225" s="3"/>
      <c r="S225" s="3"/>
      <c r="T225" s="3"/>
      <c r="V225" s="3"/>
    </row>
    <row r="226" spans="14:22" x14ac:dyDescent="0.25">
      <c r="N226" s="3"/>
      <c r="Q226" s="3"/>
      <c r="R226" s="3"/>
      <c r="S226" s="3"/>
      <c r="T226" s="3"/>
      <c r="V226" s="3"/>
    </row>
    <row r="227" spans="14:22" x14ac:dyDescent="0.25">
      <c r="N227" s="3"/>
      <c r="Q227" s="3"/>
      <c r="R227" s="3"/>
      <c r="S227" s="3"/>
      <c r="T227" s="3"/>
      <c r="V227" s="3"/>
    </row>
    <row r="228" spans="14:22" x14ac:dyDescent="0.25">
      <c r="N228" s="3"/>
      <c r="Q228" s="3"/>
      <c r="R228" s="3"/>
      <c r="S228" s="3"/>
      <c r="T228" s="3"/>
      <c r="V228" s="3"/>
    </row>
    <row r="229" spans="14:22" x14ac:dyDescent="0.25">
      <c r="N229" s="3"/>
      <c r="Q229" s="3"/>
      <c r="R229" s="3"/>
      <c r="S229" s="3"/>
      <c r="T229" s="3"/>
      <c r="V229" s="3"/>
    </row>
    <row r="230" spans="14:22" x14ac:dyDescent="0.25">
      <c r="N230" s="3"/>
      <c r="Q230" s="3"/>
      <c r="R230" s="3"/>
      <c r="S230" s="3"/>
      <c r="T230" s="3"/>
      <c r="V230" s="3"/>
    </row>
    <row r="231" spans="14:22" x14ac:dyDescent="0.25">
      <c r="N231" s="3"/>
      <c r="Q231" s="3"/>
      <c r="R231" s="3"/>
      <c r="S231" s="3"/>
      <c r="T231" s="3"/>
      <c r="V231" s="3"/>
    </row>
    <row r="232" spans="14:22" x14ac:dyDescent="0.25">
      <c r="N232" s="3"/>
      <c r="Q232" s="3"/>
      <c r="R232" s="3"/>
      <c r="S232" s="3"/>
      <c r="T232" s="3"/>
      <c r="V232" s="3"/>
    </row>
    <row r="233" spans="14:22" x14ac:dyDescent="0.25">
      <c r="N233" s="3"/>
      <c r="Q233" s="3"/>
      <c r="R233" s="3"/>
      <c r="S233" s="3"/>
      <c r="T233" s="3"/>
      <c r="V233" s="3"/>
    </row>
    <row r="234" spans="14:22" x14ac:dyDescent="0.25">
      <c r="N234" s="3"/>
      <c r="Q234" s="3"/>
      <c r="R234" s="3"/>
      <c r="S234" s="3"/>
      <c r="T234" s="3"/>
      <c r="V234" s="3"/>
    </row>
    <row r="235" spans="14:22" x14ac:dyDescent="0.25">
      <c r="N235" s="3"/>
      <c r="Q235" s="3"/>
      <c r="R235" s="3"/>
      <c r="S235" s="3"/>
      <c r="T235" s="3"/>
      <c r="V235" s="3"/>
    </row>
    <row r="236" spans="14:22" x14ac:dyDescent="0.25">
      <c r="N236" s="3"/>
      <c r="Q236" s="3"/>
      <c r="R236" s="3"/>
      <c r="S236" s="3"/>
      <c r="T236" s="3"/>
      <c r="V236" s="3"/>
    </row>
    <row r="237" spans="14:22" x14ac:dyDescent="0.25">
      <c r="N237" s="3"/>
      <c r="Q237" s="3"/>
      <c r="R237" s="3"/>
      <c r="S237" s="3"/>
      <c r="T237" s="3"/>
      <c r="V237" s="3"/>
    </row>
    <row r="238" spans="14:22" x14ac:dyDescent="0.25">
      <c r="N238" s="3"/>
      <c r="Q238" s="3"/>
      <c r="R238" s="3"/>
      <c r="S238" s="3"/>
      <c r="T238" s="3"/>
      <c r="V238" s="3"/>
    </row>
    <row r="239" spans="14:22" x14ac:dyDescent="0.25">
      <c r="N239" s="3"/>
      <c r="S239" s="3"/>
      <c r="T239" s="3"/>
      <c r="V239" s="3"/>
    </row>
    <row r="240" spans="14:22" x14ac:dyDescent="0.25">
      <c r="S240" s="3"/>
      <c r="T240" s="3"/>
      <c r="V240" s="3"/>
    </row>
    <row r="241" spans="19:22" x14ac:dyDescent="0.25">
      <c r="S241" s="3"/>
      <c r="T241" s="3"/>
      <c r="V241" s="3"/>
    </row>
    <row r="242" spans="19:22" x14ac:dyDescent="0.25">
      <c r="S242" s="3"/>
      <c r="T242" s="3"/>
      <c r="V242" s="3"/>
    </row>
    <row r="243" spans="19:22" x14ac:dyDescent="0.25">
      <c r="S243" s="3"/>
      <c r="T243" s="3"/>
      <c r="V243" s="3"/>
    </row>
    <row r="244" spans="19:22" x14ac:dyDescent="0.25">
      <c r="S244" s="3"/>
      <c r="T244" s="3"/>
      <c r="V244" s="3"/>
    </row>
    <row r="245" spans="19:22" x14ac:dyDescent="0.25">
      <c r="S245" s="3"/>
      <c r="T245" s="3"/>
      <c r="V245" s="3"/>
    </row>
    <row r="246" spans="19:22" x14ac:dyDescent="0.25">
      <c r="S246" s="3"/>
      <c r="T246" s="3"/>
      <c r="V246" s="3"/>
    </row>
    <row r="247" spans="19:22" x14ac:dyDescent="0.25">
      <c r="S247" s="3"/>
      <c r="T247" s="3"/>
      <c r="V247" s="3"/>
    </row>
    <row r="248" spans="19:22" x14ac:dyDescent="0.25">
      <c r="S248" s="3"/>
      <c r="T248" s="3"/>
      <c r="V248" s="3"/>
    </row>
    <row r="249" spans="19:22" x14ac:dyDescent="0.25">
      <c r="S249" s="3"/>
      <c r="T249" s="3"/>
      <c r="V249" s="3"/>
    </row>
    <row r="250" spans="19:22" x14ac:dyDescent="0.25">
      <c r="S250" s="3"/>
      <c r="T250" s="3"/>
      <c r="V250" s="3"/>
    </row>
    <row r="251" spans="19:22" x14ac:dyDescent="0.25">
      <c r="S251" s="3"/>
      <c r="T251" s="3"/>
      <c r="V251" s="3"/>
    </row>
    <row r="252" spans="19:22" x14ac:dyDescent="0.25">
      <c r="S252" s="3"/>
      <c r="T252" s="3"/>
      <c r="V252" s="3"/>
    </row>
    <row r="253" spans="19:22" x14ac:dyDescent="0.25">
      <c r="S253" s="3"/>
      <c r="T253" s="3"/>
      <c r="V253" s="3"/>
    </row>
    <row r="254" spans="19:22" x14ac:dyDescent="0.25">
      <c r="S254" s="3"/>
      <c r="T254" s="3"/>
      <c r="V254" s="3"/>
    </row>
    <row r="255" spans="19:22" x14ac:dyDescent="0.25">
      <c r="S255" s="3"/>
      <c r="T255" s="3"/>
      <c r="V255" s="3"/>
    </row>
    <row r="256" spans="19:22" x14ac:dyDescent="0.25">
      <c r="S256" s="3"/>
      <c r="T256" s="3"/>
      <c r="V256" s="3"/>
    </row>
    <row r="257" spans="19:22" x14ac:dyDescent="0.25">
      <c r="S257" s="3"/>
      <c r="T257" s="3"/>
      <c r="V257" s="3"/>
    </row>
    <row r="258" spans="19:22" x14ac:dyDescent="0.25">
      <c r="S258" s="3"/>
      <c r="T258" s="3"/>
      <c r="V258" s="3"/>
    </row>
    <row r="259" spans="19:22" x14ac:dyDescent="0.25">
      <c r="S259" s="3"/>
      <c r="T259" s="3"/>
      <c r="V259" s="3"/>
    </row>
    <row r="260" spans="19:22" x14ac:dyDescent="0.25">
      <c r="S260" s="3"/>
      <c r="T260" s="3"/>
      <c r="V260" s="3"/>
    </row>
    <row r="261" spans="19:22" x14ac:dyDescent="0.25">
      <c r="S261" s="3"/>
      <c r="T261" s="3"/>
      <c r="V261" s="3"/>
    </row>
    <row r="262" spans="19:22" x14ac:dyDescent="0.25">
      <c r="S262" s="3"/>
      <c r="T262" s="3"/>
      <c r="V262" s="3"/>
    </row>
    <row r="263" spans="19:22" x14ac:dyDescent="0.25">
      <c r="S263" s="3"/>
      <c r="T263" s="3"/>
      <c r="V263" s="3"/>
    </row>
    <row r="264" spans="19:22" x14ac:dyDescent="0.25">
      <c r="S264" s="3"/>
      <c r="T264" s="3"/>
      <c r="V264" s="3"/>
    </row>
    <row r="265" spans="19:22" x14ac:dyDescent="0.25">
      <c r="S265" s="3"/>
      <c r="T265" s="3"/>
      <c r="V265" s="3"/>
    </row>
    <row r="266" spans="19:22" x14ac:dyDescent="0.25">
      <c r="S266" s="3"/>
      <c r="T266" s="3"/>
      <c r="V266" s="3"/>
    </row>
    <row r="267" spans="19:22" x14ac:dyDescent="0.25">
      <c r="S267" s="3"/>
      <c r="T267" s="3"/>
      <c r="V267" s="3"/>
    </row>
    <row r="268" spans="19:22" x14ac:dyDescent="0.25">
      <c r="S268" s="3"/>
      <c r="T268" s="3"/>
      <c r="V268" s="3"/>
    </row>
    <row r="269" spans="19:22" x14ac:dyDescent="0.25">
      <c r="S269" s="3"/>
      <c r="T269" s="3"/>
      <c r="V269" s="3"/>
    </row>
    <row r="270" spans="19:22" x14ac:dyDescent="0.25">
      <c r="S270" s="3"/>
      <c r="T270" s="3"/>
      <c r="V270" s="3"/>
    </row>
    <row r="271" spans="19:22" x14ac:dyDescent="0.25">
      <c r="S271" s="3"/>
      <c r="T271" s="3"/>
      <c r="V271" s="3"/>
    </row>
    <row r="272" spans="19:22" x14ac:dyDescent="0.25">
      <c r="S272" s="3"/>
      <c r="T272" s="3"/>
      <c r="V272" s="3"/>
    </row>
    <row r="273" spans="19:22" x14ac:dyDescent="0.25">
      <c r="S273" s="3"/>
      <c r="T273" s="3"/>
      <c r="V273" s="3"/>
    </row>
    <row r="274" spans="19:22" x14ac:dyDescent="0.25">
      <c r="S274" s="3"/>
      <c r="T274" s="3"/>
      <c r="V274" s="3"/>
    </row>
    <row r="275" spans="19:22" x14ac:dyDescent="0.25">
      <c r="S275" s="3"/>
      <c r="T275" s="3"/>
      <c r="V275" s="3"/>
    </row>
    <row r="276" spans="19:22" x14ac:dyDescent="0.25">
      <c r="S276" s="3"/>
      <c r="T276" s="3"/>
      <c r="V276" s="3"/>
    </row>
    <row r="277" spans="19:22" x14ac:dyDescent="0.25">
      <c r="S277" s="3"/>
      <c r="T277" s="3"/>
      <c r="V277" s="3"/>
    </row>
    <row r="278" spans="19:22" x14ac:dyDescent="0.25">
      <c r="S278" s="3"/>
      <c r="T278" s="3"/>
      <c r="V278" s="3"/>
    </row>
    <row r="279" spans="19:22" x14ac:dyDescent="0.25">
      <c r="S279" s="3"/>
      <c r="T279" s="3"/>
      <c r="V279" s="3"/>
    </row>
    <row r="280" spans="19:22" x14ac:dyDescent="0.25">
      <c r="S280" s="3"/>
      <c r="T280" s="3"/>
      <c r="V280" s="3"/>
    </row>
    <row r="281" spans="19:22" x14ac:dyDescent="0.25">
      <c r="S281" s="3"/>
      <c r="T281" s="3"/>
      <c r="V281" s="3"/>
    </row>
    <row r="282" spans="19:22" x14ac:dyDescent="0.25">
      <c r="S282" s="3"/>
      <c r="T282" s="3"/>
      <c r="V282" s="3"/>
    </row>
    <row r="283" spans="19:22" x14ac:dyDescent="0.25">
      <c r="S283" s="3"/>
      <c r="T283" s="3"/>
      <c r="V283" s="3"/>
    </row>
    <row r="284" spans="19:22" x14ac:dyDescent="0.25">
      <c r="S284" s="3"/>
      <c r="T284" s="3"/>
      <c r="V284" s="3"/>
    </row>
    <row r="285" spans="19:22" x14ac:dyDescent="0.25">
      <c r="S285" s="3"/>
      <c r="T285" s="3"/>
      <c r="V285" s="3"/>
    </row>
    <row r="286" spans="19:22" x14ac:dyDescent="0.25">
      <c r="S286" s="3"/>
      <c r="T286" s="3"/>
      <c r="V286" s="3"/>
    </row>
    <row r="287" spans="19:22" x14ac:dyDescent="0.25">
      <c r="S287" s="3"/>
      <c r="T287" s="3"/>
      <c r="V287" s="3"/>
    </row>
    <row r="288" spans="19:22" x14ac:dyDescent="0.25">
      <c r="S288" s="3"/>
      <c r="T288" s="3"/>
      <c r="V288" s="3"/>
    </row>
    <row r="289" spans="19:22" x14ac:dyDescent="0.25">
      <c r="S289" s="3"/>
      <c r="T289" s="3"/>
      <c r="V289" s="3"/>
    </row>
    <row r="290" spans="19:22" x14ac:dyDescent="0.25">
      <c r="S290" s="3"/>
      <c r="T290" s="3"/>
      <c r="V290" s="3"/>
    </row>
    <row r="291" spans="19:22" x14ac:dyDescent="0.25">
      <c r="S291" s="3"/>
      <c r="T291" s="3"/>
      <c r="V291" s="3"/>
    </row>
    <row r="292" spans="19:22" x14ac:dyDescent="0.25">
      <c r="S292" s="3"/>
      <c r="T292" s="3"/>
      <c r="V292" s="3"/>
    </row>
    <row r="293" spans="19:22" x14ac:dyDescent="0.25">
      <c r="S293" s="3"/>
      <c r="T293" s="3"/>
      <c r="V293" s="3"/>
    </row>
    <row r="294" spans="19:22" x14ac:dyDescent="0.25">
      <c r="S294" s="3"/>
      <c r="T294" s="3"/>
      <c r="V294" s="3"/>
    </row>
    <row r="295" spans="19:22" x14ac:dyDescent="0.25">
      <c r="S295" s="3"/>
      <c r="T295" s="3"/>
      <c r="V295" s="3"/>
    </row>
    <row r="296" spans="19:22" x14ac:dyDescent="0.25">
      <c r="S296" s="3"/>
      <c r="T296" s="3"/>
      <c r="V296" s="3"/>
    </row>
    <row r="297" spans="19:22" x14ac:dyDescent="0.25">
      <c r="S297" s="3"/>
      <c r="T297" s="3"/>
      <c r="V297" s="3"/>
    </row>
    <row r="298" spans="19:22" x14ac:dyDescent="0.25">
      <c r="S298" s="3"/>
      <c r="T298" s="3"/>
      <c r="V298" s="3"/>
    </row>
    <row r="299" spans="19:22" x14ac:dyDescent="0.25">
      <c r="S299" s="3"/>
      <c r="T299" s="3"/>
      <c r="V299" s="3"/>
    </row>
    <row r="300" spans="19:22" x14ac:dyDescent="0.25">
      <c r="S300" s="3"/>
      <c r="T300" s="3"/>
      <c r="V300" s="3"/>
    </row>
    <row r="301" spans="19:22" x14ac:dyDescent="0.25">
      <c r="S301" s="3"/>
      <c r="T301" s="3"/>
      <c r="V301" s="3"/>
    </row>
    <row r="302" spans="19:22" x14ac:dyDescent="0.25">
      <c r="S302" s="3"/>
      <c r="T302" s="3"/>
      <c r="V302" s="3"/>
    </row>
    <row r="303" spans="19:22" x14ac:dyDescent="0.25">
      <c r="S303" s="3"/>
      <c r="T303" s="3"/>
      <c r="V303" s="3"/>
    </row>
    <row r="304" spans="19:22" x14ac:dyDescent="0.25">
      <c r="S304" s="3"/>
      <c r="T304" s="3"/>
      <c r="V304" s="3"/>
    </row>
    <row r="305" spans="14:22" x14ac:dyDescent="0.25">
      <c r="S305" s="3"/>
      <c r="T305" s="3"/>
      <c r="V305" s="3"/>
    </row>
    <row r="306" spans="14:22" x14ac:dyDescent="0.25">
      <c r="S306" s="3"/>
      <c r="T306" s="3"/>
      <c r="V306" s="3"/>
    </row>
    <row r="307" spans="14:22" x14ac:dyDescent="0.25">
      <c r="S307" s="3"/>
      <c r="T307" s="3"/>
      <c r="V307" s="3"/>
    </row>
    <row r="308" spans="14:22" x14ac:dyDescent="0.25">
      <c r="S308" s="3"/>
      <c r="T308" s="3"/>
      <c r="V308" s="3"/>
    </row>
    <row r="309" spans="14:22" x14ac:dyDescent="0.25">
      <c r="S309" s="3"/>
      <c r="T309" s="3"/>
      <c r="V309" s="3"/>
    </row>
    <row r="310" spans="14:22" x14ac:dyDescent="0.25">
      <c r="S310" s="3"/>
      <c r="T310" s="3"/>
      <c r="V310" s="3"/>
    </row>
    <row r="311" spans="14:22" x14ac:dyDescent="0.25">
      <c r="S311" s="3"/>
      <c r="T311" s="3"/>
      <c r="V311" s="3"/>
    </row>
    <row r="312" spans="14:22" x14ac:dyDescent="0.25">
      <c r="Q312" s="3"/>
      <c r="R312" s="3"/>
      <c r="S312" s="3"/>
      <c r="T312" s="3"/>
      <c r="V312" s="3"/>
    </row>
    <row r="313" spans="14:22" x14ac:dyDescent="0.25">
      <c r="N313" s="3"/>
      <c r="S313" s="3"/>
      <c r="T313" s="3"/>
      <c r="V313" s="3"/>
    </row>
    <row r="314" spans="14:22" x14ac:dyDescent="0.25">
      <c r="S314" s="3"/>
      <c r="T314" s="3"/>
      <c r="V314" s="3"/>
    </row>
    <row r="315" spans="14:22" x14ac:dyDescent="0.25">
      <c r="S315" s="3"/>
      <c r="T315" s="3"/>
      <c r="V315" s="3"/>
    </row>
    <row r="316" spans="14:22" x14ac:dyDescent="0.25">
      <c r="S316" s="3"/>
      <c r="T316" s="3"/>
      <c r="V316" s="3"/>
    </row>
    <row r="317" spans="14:22" x14ac:dyDescent="0.25">
      <c r="S317" s="3"/>
      <c r="T317" s="3"/>
      <c r="V317" s="3"/>
    </row>
    <row r="318" spans="14:22" x14ac:dyDescent="0.25">
      <c r="S318" s="3"/>
      <c r="T318" s="3"/>
      <c r="V318" s="3"/>
    </row>
    <row r="319" spans="14:22" x14ac:dyDescent="0.25">
      <c r="S319" s="3"/>
      <c r="T319" s="3"/>
      <c r="V319" s="3"/>
    </row>
    <row r="320" spans="14:22" x14ac:dyDescent="0.25">
      <c r="S320" s="3"/>
      <c r="T320" s="3"/>
      <c r="V320" s="3"/>
    </row>
    <row r="321" spans="19:22" x14ac:dyDescent="0.25">
      <c r="S321" s="3"/>
      <c r="T321" s="3"/>
      <c r="V321" s="3"/>
    </row>
    <row r="322" spans="19:22" x14ac:dyDescent="0.25">
      <c r="S322" s="3"/>
      <c r="T322" s="3"/>
      <c r="V322" s="3"/>
    </row>
    <row r="323" spans="19:22" x14ac:dyDescent="0.25">
      <c r="S323" s="3"/>
      <c r="T323" s="3"/>
      <c r="V323" s="3"/>
    </row>
    <row r="324" spans="19:22" x14ac:dyDescent="0.25">
      <c r="S324" s="3"/>
      <c r="T324" s="3"/>
      <c r="V324" s="3"/>
    </row>
    <row r="325" spans="19:22" x14ac:dyDescent="0.25">
      <c r="S325" s="3"/>
      <c r="T325" s="3"/>
      <c r="V325" s="3"/>
    </row>
    <row r="326" spans="19:22" x14ac:dyDescent="0.25">
      <c r="S326" s="3"/>
      <c r="T326" s="3"/>
      <c r="V326" s="3"/>
    </row>
    <row r="327" spans="19:22" x14ac:dyDescent="0.25">
      <c r="S327" s="3"/>
      <c r="T327" s="3"/>
      <c r="V327" s="3"/>
    </row>
    <row r="328" spans="19:22" x14ac:dyDescent="0.25">
      <c r="S328" s="3"/>
      <c r="T328" s="3"/>
      <c r="V328" s="3"/>
    </row>
    <row r="329" spans="19:22" x14ac:dyDescent="0.25">
      <c r="S329" s="3"/>
      <c r="T329" s="3"/>
      <c r="V329" s="3"/>
    </row>
    <row r="330" spans="19:22" x14ac:dyDescent="0.25">
      <c r="S330" s="3"/>
      <c r="T330" s="3"/>
      <c r="V330" s="3"/>
    </row>
    <row r="331" spans="19:22" x14ac:dyDescent="0.25">
      <c r="S331" s="3"/>
      <c r="T331" s="3"/>
      <c r="V331" s="3"/>
    </row>
    <row r="332" spans="19:22" x14ac:dyDescent="0.25">
      <c r="S332" s="3"/>
      <c r="T332" s="3"/>
      <c r="V332" s="3"/>
    </row>
    <row r="333" spans="19:22" x14ac:dyDescent="0.25">
      <c r="S333" s="3"/>
      <c r="T333" s="3"/>
      <c r="V333" s="3"/>
    </row>
    <row r="334" spans="19:22" x14ac:dyDescent="0.25">
      <c r="S334" s="3"/>
      <c r="T334" s="3"/>
      <c r="V334" s="3"/>
    </row>
    <row r="335" spans="19:22" x14ac:dyDescent="0.25">
      <c r="S335" s="3"/>
      <c r="T335" s="3"/>
      <c r="V335" s="3"/>
    </row>
    <row r="336" spans="19:22" x14ac:dyDescent="0.25">
      <c r="S336" s="3"/>
      <c r="T336" s="3"/>
      <c r="V336" s="3"/>
    </row>
    <row r="337" spans="19:22" x14ac:dyDescent="0.25">
      <c r="S337" s="3"/>
      <c r="T337" s="3"/>
      <c r="V337" s="3"/>
    </row>
    <row r="338" spans="19:22" x14ac:dyDescent="0.25">
      <c r="S338" s="3"/>
      <c r="T338" s="3"/>
      <c r="V338" s="3"/>
    </row>
    <row r="339" spans="19:22" x14ac:dyDescent="0.25">
      <c r="S339" s="3"/>
      <c r="T339" s="3"/>
      <c r="V339" s="3"/>
    </row>
    <row r="340" spans="19:22" x14ac:dyDescent="0.25">
      <c r="S340" s="3"/>
      <c r="T340" s="3"/>
      <c r="V340" s="3"/>
    </row>
    <row r="341" spans="19:22" x14ac:dyDescent="0.25">
      <c r="S341" s="3"/>
      <c r="T341" s="3"/>
      <c r="V341" s="3"/>
    </row>
    <row r="342" spans="19:22" x14ac:dyDescent="0.25">
      <c r="S342" s="3"/>
      <c r="T342" s="3"/>
      <c r="V342" s="3"/>
    </row>
    <row r="343" spans="19:22" x14ac:dyDescent="0.25">
      <c r="S343" s="3"/>
      <c r="T343" s="3"/>
      <c r="V343" s="3"/>
    </row>
    <row r="344" spans="19:22" x14ac:dyDescent="0.25">
      <c r="S344" s="3"/>
      <c r="T344" s="3"/>
      <c r="V344" s="3"/>
    </row>
    <row r="345" spans="19:22" x14ac:dyDescent="0.25">
      <c r="S345" s="3"/>
      <c r="T345" s="3"/>
      <c r="V345" s="3"/>
    </row>
    <row r="346" spans="19:22" x14ac:dyDescent="0.25">
      <c r="S346" s="3"/>
      <c r="T346" s="3"/>
      <c r="V346" s="3"/>
    </row>
    <row r="347" spans="19:22" x14ac:dyDescent="0.25">
      <c r="S347" s="3"/>
      <c r="T347" s="3"/>
      <c r="V347" s="3"/>
    </row>
    <row r="348" spans="19:22" x14ac:dyDescent="0.25">
      <c r="S348" s="3"/>
      <c r="T348" s="3"/>
      <c r="V348" s="3"/>
    </row>
    <row r="349" spans="19:22" x14ac:dyDescent="0.25">
      <c r="S349" s="3"/>
      <c r="T349" s="3"/>
      <c r="V349" s="3"/>
    </row>
    <row r="350" spans="19:22" x14ac:dyDescent="0.25">
      <c r="S350" s="3"/>
      <c r="T350" s="3"/>
      <c r="V350" s="3"/>
    </row>
    <row r="351" spans="19:22" x14ac:dyDescent="0.25">
      <c r="S351" s="3"/>
      <c r="T351" s="3"/>
      <c r="V351" s="3"/>
    </row>
    <row r="352" spans="19:22" x14ac:dyDescent="0.25">
      <c r="S352" s="3"/>
      <c r="T352" s="3"/>
      <c r="V352" s="3"/>
    </row>
    <row r="353" spans="19:22" x14ac:dyDescent="0.25">
      <c r="S353" s="3"/>
      <c r="T353" s="3"/>
      <c r="V353" s="3"/>
    </row>
    <row r="354" spans="19:22" x14ac:dyDescent="0.25">
      <c r="S354" s="3"/>
      <c r="T354" s="3"/>
      <c r="V354" s="3"/>
    </row>
    <row r="355" spans="19:22" x14ac:dyDescent="0.25">
      <c r="S355" s="3"/>
      <c r="T355" s="3"/>
      <c r="V355" s="3"/>
    </row>
    <row r="356" spans="19:22" x14ac:dyDescent="0.25">
      <c r="S356" s="3"/>
      <c r="T356" s="3"/>
      <c r="V356" s="3"/>
    </row>
    <row r="357" spans="19:22" x14ac:dyDescent="0.25">
      <c r="S357" s="3"/>
      <c r="T357" s="3"/>
      <c r="V357" s="3"/>
    </row>
    <row r="358" spans="19:22" x14ac:dyDescent="0.25">
      <c r="S358" s="3"/>
      <c r="T358" s="3"/>
      <c r="V358" s="3"/>
    </row>
    <row r="359" spans="19:22" x14ac:dyDescent="0.25">
      <c r="S359" s="3"/>
      <c r="T359" s="3"/>
      <c r="V359" s="3"/>
    </row>
    <row r="360" spans="19:22" x14ac:dyDescent="0.25">
      <c r="S360" s="3"/>
      <c r="T360" s="3"/>
      <c r="V360" s="3"/>
    </row>
    <row r="361" spans="19:22" x14ac:dyDescent="0.25">
      <c r="S361" s="3"/>
      <c r="T361" s="3"/>
      <c r="V361" s="3"/>
    </row>
    <row r="362" spans="19:22" x14ac:dyDescent="0.25">
      <c r="S362" s="3"/>
      <c r="T362" s="3"/>
      <c r="V362" s="3"/>
    </row>
    <row r="363" spans="19:22" x14ac:dyDescent="0.25">
      <c r="S363" s="3"/>
      <c r="T363" s="3"/>
      <c r="V363" s="3"/>
    </row>
    <row r="364" spans="19:22" x14ac:dyDescent="0.25">
      <c r="S364" s="3"/>
      <c r="T364" s="3"/>
      <c r="V364" s="3"/>
    </row>
    <row r="365" spans="19:22" x14ac:dyDescent="0.25">
      <c r="S365" s="3"/>
      <c r="T365" s="3"/>
      <c r="V365" s="3"/>
    </row>
    <row r="366" spans="19:22" x14ac:dyDescent="0.25">
      <c r="S366" s="3"/>
      <c r="T366" s="3"/>
      <c r="V366" s="3"/>
    </row>
    <row r="367" spans="19:22" x14ac:dyDescent="0.25">
      <c r="S367" s="3"/>
      <c r="T367" s="3"/>
      <c r="V367" s="3"/>
    </row>
    <row r="368" spans="19:22" x14ac:dyDescent="0.25">
      <c r="S368" s="3"/>
      <c r="T368" s="3"/>
      <c r="V368" s="3"/>
    </row>
    <row r="369" spans="14:22" x14ac:dyDescent="0.25">
      <c r="S369" s="3"/>
      <c r="T369" s="3"/>
      <c r="V369" s="3"/>
    </row>
    <row r="370" spans="14:22" x14ac:dyDescent="0.25">
      <c r="S370" s="3"/>
      <c r="T370" s="3"/>
      <c r="V370" s="3"/>
    </row>
    <row r="371" spans="14:22" x14ac:dyDescent="0.25">
      <c r="S371" s="3"/>
      <c r="T371" s="3"/>
      <c r="V371" s="3"/>
    </row>
    <row r="372" spans="14:22" x14ac:dyDescent="0.25">
      <c r="Q372" s="3"/>
      <c r="R372" s="3"/>
      <c r="S372" s="3"/>
      <c r="T372" s="3"/>
      <c r="V372" s="3"/>
    </row>
    <row r="373" spans="14:22" x14ac:dyDescent="0.25">
      <c r="N373" s="3"/>
      <c r="S373" s="3"/>
      <c r="T373" s="3"/>
      <c r="V373" s="3"/>
    </row>
    <row r="374" spans="14:22" x14ac:dyDescent="0.25">
      <c r="S374" s="3"/>
      <c r="T374" s="3"/>
      <c r="V374" s="3"/>
    </row>
    <row r="375" spans="14:22" x14ac:dyDescent="0.25">
      <c r="S375" s="3"/>
      <c r="T375" s="3"/>
      <c r="V375" s="3"/>
    </row>
    <row r="376" spans="14:22" x14ac:dyDescent="0.25">
      <c r="S376" s="3"/>
      <c r="T376" s="3"/>
      <c r="V376" s="3"/>
    </row>
    <row r="377" spans="14:22" x14ac:dyDescent="0.25">
      <c r="S377" s="3"/>
      <c r="T377" s="3"/>
      <c r="V377" s="3"/>
    </row>
    <row r="378" spans="14:22" x14ac:dyDescent="0.25">
      <c r="S378" s="3"/>
      <c r="T378" s="3"/>
      <c r="V378" s="3"/>
    </row>
    <row r="379" spans="14:22" x14ac:dyDescent="0.25">
      <c r="S379" s="3"/>
      <c r="T379" s="3"/>
      <c r="V379" s="3"/>
    </row>
    <row r="380" spans="14:22" x14ac:dyDescent="0.25">
      <c r="S380" s="3"/>
      <c r="T380" s="3"/>
      <c r="V380" s="3"/>
    </row>
    <row r="381" spans="14:22" x14ac:dyDescent="0.25">
      <c r="S381" s="3"/>
      <c r="T381" s="3"/>
      <c r="V381" s="3"/>
    </row>
    <row r="382" spans="14:22" x14ac:dyDescent="0.25">
      <c r="S382" s="3"/>
      <c r="T382" s="3"/>
      <c r="V382" s="3"/>
    </row>
    <row r="383" spans="14:22" x14ac:dyDescent="0.25">
      <c r="S383" s="3"/>
      <c r="T383" s="3"/>
      <c r="V383" s="3"/>
    </row>
    <row r="384" spans="14:22" x14ac:dyDescent="0.25">
      <c r="S384" s="3"/>
      <c r="T384" s="3"/>
      <c r="V384" s="3"/>
    </row>
    <row r="385" spans="19:22" x14ac:dyDescent="0.25">
      <c r="S385" s="3"/>
      <c r="T385" s="3"/>
      <c r="V385" s="3"/>
    </row>
    <row r="386" spans="19:22" x14ac:dyDescent="0.25">
      <c r="S386" s="3"/>
      <c r="T386" s="3"/>
      <c r="V386" s="3"/>
    </row>
    <row r="387" spans="19:22" x14ac:dyDescent="0.25">
      <c r="S387" s="3"/>
      <c r="T387" s="3"/>
      <c r="V387" s="3"/>
    </row>
    <row r="388" spans="19:22" x14ac:dyDescent="0.25">
      <c r="S388" s="3"/>
      <c r="T388" s="3"/>
      <c r="V388" s="3"/>
    </row>
    <row r="389" spans="19:22" x14ac:dyDescent="0.25">
      <c r="T389" s="3"/>
      <c r="V389" s="3"/>
    </row>
    <row r="390" spans="19:22" x14ac:dyDescent="0.25">
      <c r="T390" s="3"/>
      <c r="V390" s="3"/>
    </row>
    <row r="391" spans="19:22" x14ac:dyDescent="0.25">
      <c r="T391" s="3"/>
      <c r="V391" s="3"/>
    </row>
    <row r="392" spans="19:22" x14ac:dyDescent="0.25">
      <c r="T392" s="3"/>
      <c r="V392" s="3"/>
    </row>
    <row r="393" spans="19:22" x14ac:dyDescent="0.25">
      <c r="T393" s="3"/>
      <c r="V393" s="3"/>
    </row>
    <row r="394" spans="19:22" x14ac:dyDescent="0.25">
      <c r="T394" s="3"/>
      <c r="V394" s="3"/>
    </row>
    <row r="395" spans="19:22" x14ac:dyDescent="0.25">
      <c r="T395" s="3"/>
      <c r="V395" s="3"/>
    </row>
    <row r="396" spans="19:22" x14ac:dyDescent="0.25">
      <c r="T396" s="3"/>
      <c r="V396" s="3"/>
    </row>
    <row r="397" spans="19:22" x14ac:dyDescent="0.25">
      <c r="T397" s="3"/>
      <c r="V397" s="3"/>
    </row>
    <row r="398" spans="19:22" x14ac:dyDescent="0.25">
      <c r="T398" s="3"/>
      <c r="V398" s="3"/>
    </row>
    <row r="399" spans="19:22" x14ac:dyDescent="0.25">
      <c r="T399" s="3"/>
      <c r="V399" s="3"/>
    </row>
    <row r="400" spans="19:22" x14ac:dyDescent="0.25">
      <c r="T400" s="3"/>
      <c r="V400" s="3"/>
    </row>
    <row r="401" spans="20:22" x14ac:dyDescent="0.25">
      <c r="T401" s="3"/>
      <c r="V401" s="3"/>
    </row>
    <row r="402" spans="20:22" x14ac:dyDescent="0.25">
      <c r="T402" s="3"/>
      <c r="V402" s="3"/>
    </row>
    <row r="403" spans="20:22" x14ac:dyDescent="0.25">
      <c r="T403" s="3"/>
      <c r="V403" s="3"/>
    </row>
    <row r="404" spans="20:22" x14ac:dyDescent="0.25">
      <c r="T404" s="3"/>
    </row>
    <row r="405" spans="20:22" x14ac:dyDescent="0.25">
      <c r="T405" s="3"/>
    </row>
    <row r="406" spans="20:22" x14ac:dyDescent="0.25">
      <c r="T406" s="3"/>
    </row>
    <row r="407" spans="20:22" x14ac:dyDescent="0.25">
      <c r="T407" s="3"/>
    </row>
    <row r="408" spans="20:22" x14ac:dyDescent="0.25">
      <c r="T408" s="3"/>
    </row>
    <row r="409" spans="20:22" x14ac:dyDescent="0.25">
      <c r="T409" s="3"/>
    </row>
    <row r="410" spans="20:22" x14ac:dyDescent="0.25">
      <c r="T410" s="3"/>
    </row>
    <row r="411" spans="20:22" x14ac:dyDescent="0.25">
      <c r="T411" s="3"/>
    </row>
    <row r="412" spans="20:22" x14ac:dyDescent="0.25">
      <c r="T412" s="3"/>
    </row>
    <row r="413" spans="20:22" x14ac:dyDescent="0.25">
      <c r="T413" s="3"/>
    </row>
    <row r="414" spans="20:22" x14ac:dyDescent="0.25">
      <c r="T414" s="3"/>
    </row>
    <row r="415" spans="20:22" x14ac:dyDescent="0.25">
      <c r="T415" s="3"/>
    </row>
    <row r="416" spans="20:22" x14ac:dyDescent="0.25">
      <c r="T416" s="3"/>
    </row>
    <row r="417" spans="14:20" x14ac:dyDescent="0.25">
      <c r="T417" s="3"/>
    </row>
    <row r="418" spans="14:20" x14ac:dyDescent="0.25">
      <c r="T418" s="3"/>
    </row>
    <row r="419" spans="14:20" x14ac:dyDescent="0.25">
      <c r="T419" s="3"/>
    </row>
    <row r="420" spans="14:20" x14ac:dyDescent="0.25">
      <c r="T420" s="3"/>
    </row>
    <row r="421" spans="14:20" x14ac:dyDescent="0.25">
      <c r="T421" s="3"/>
    </row>
    <row r="422" spans="14:20" x14ac:dyDescent="0.25">
      <c r="T422" s="3"/>
    </row>
    <row r="423" spans="14:20" x14ac:dyDescent="0.25">
      <c r="T423" s="3"/>
    </row>
    <row r="424" spans="14:20" x14ac:dyDescent="0.25">
      <c r="T424" s="3"/>
    </row>
    <row r="425" spans="14:20" x14ac:dyDescent="0.25">
      <c r="T425" s="3"/>
    </row>
    <row r="426" spans="14:20" x14ac:dyDescent="0.25">
      <c r="T426" s="3"/>
    </row>
    <row r="427" spans="14:20" x14ac:dyDescent="0.25">
      <c r="Q427" s="3"/>
      <c r="R427" s="3"/>
      <c r="T427" s="3"/>
    </row>
    <row r="428" spans="14:20" x14ac:dyDescent="0.25">
      <c r="N428" s="3"/>
      <c r="T428" s="3"/>
    </row>
    <row r="429" spans="14:20" x14ac:dyDescent="0.25">
      <c r="T429" s="3"/>
    </row>
    <row r="430" spans="14:20" x14ac:dyDescent="0.25">
      <c r="T430" s="3"/>
    </row>
    <row r="431" spans="14:20" x14ac:dyDescent="0.25">
      <c r="T431" s="3"/>
    </row>
    <row r="432" spans="14:20" x14ac:dyDescent="0.25">
      <c r="T432" s="3"/>
    </row>
    <row r="433" spans="20:20" x14ac:dyDescent="0.25">
      <c r="T433" s="3"/>
    </row>
    <row r="434" spans="20:20" x14ac:dyDescent="0.25">
      <c r="T434" s="3"/>
    </row>
    <row r="435" spans="20:20" x14ac:dyDescent="0.25">
      <c r="T435" s="3"/>
    </row>
    <row r="436" spans="20:20" x14ac:dyDescent="0.25">
      <c r="T436" s="3"/>
    </row>
    <row r="437" spans="20:20" x14ac:dyDescent="0.25">
      <c r="T437" s="3"/>
    </row>
    <row r="438" spans="20:20" x14ac:dyDescent="0.25">
      <c r="T438" s="3"/>
    </row>
    <row r="439" spans="20:20" x14ac:dyDescent="0.25">
      <c r="T439" s="3"/>
    </row>
    <row r="440" spans="20:20" x14ac:dyDescent="0.25">
      <c r="T440" s="3"/>
    </row>
    <row r="441" spans="20:20" x14ac:dyDescent="0.25">
      <c r="T441" s="3"/>
    </row>
    <row r="442" spans="20:20" x14ac:dyDescent="0.25">
      <c r="T442" s="3"/>
    </row>
    <row r="443" spans="20:20" x14ac:dyDescent="0.25">
      <c r="T443" s="3"/>
    </row>
    <row r="444" spans="20:20" x14ac:dyDescent="0.25">
      <c r="T444" s="3"/>
    </row>
    <row r="445" spans="20:20" x14ac:dyDescent="0.25">
      <c r="T445" s="3"/>
    </row>
    <row r="446" spans="20:20" x14ac:dyDescent="0.25">
      <c r="T446" s="3"/>
    </row>
    <row r="447" spans="20:20" x14ac:dyDescent="0.25">
      <c r="T447" s="3"/>
    </row>
    <row r="448" spans="20:20" x14ac:dyDescent="0.25">
      <c r="T448" s="3"/>
    </row>
    <row r="449" spans="20:20" x14ac:dyDescent="0.25">
      <c r="T449" s="3"/>
    </row>
    <row r="450" spans="20:20" x14ac:dyDescent="0.25">
      <c r="T450" s="3"/>
    </row>
    <row r="451" spans="20:20" x14ac:dyDescent="0.25">
      <c r="T451" s="3"/>
    </row>
    <row r="452" spans="20:20" x14ac:dyDescent="0.25">
      <c r="T452" s="3"/>
    </row>
    <row r="453" spans="20:20" x14ac:dyDescent="0.25">
      <c r="T453" s="3"/>
    </row>
    <row r="454" spans="20:20" x14ac:dyDescent="0.25">
      <c r="T454" s="3"/>
    </row>
    <row r="455" spans="20:20" x14ac:dyDescent="0.25">
      <c r="T455" s="3"/>
    </row>
    <row r="456" spans="20:20" x14ac:dyDescent="0.25">
      <c r="T456" s="3"/>
    </row>
    <row r="457" spans="20:20" x14ac:dyDescent="0.25">
      <c r="T457" s="3"/>
    </row>
    <row r="458" spans="20:20" x14ac:dyDescent="0.25">
      <c r="T458" s="3"/>
    </row>
    <row r="459" spans="20:20" x14ac:dyDescent="0.25">
      <c r="T459" s="3"/>
    </row>
    <row r="460" spans="20:20" x14ac:dyDescent="0.25">
      <c r="T460" s="3"/>
    </row>
    <row r="461" spans="20:20" x14ac:dyDescent="0.25">
      <c r="T461" s="3"/>
    </row>
    <row r="462" spans="20:20" x14ac:dyDescent="0.25">
      <c r="T462" s="3"/>
    </row>
    <row r="463" spans="20:20" x14ac:dyDescent="0.25">
      <c r="T463" s="3"/>
    </row>
    <row r="464" spans="20:20" x14ac:dyDescent="0.25">
      <c r="T464" s="3"/>
    </row>
    <row r="465" spans="20:20" x14ac:dyDescent="0.25">
      <c r="T465" s="3"/>
    </row>
    <row r="466" spans="20:20" x14ac:dyDescent="0.25">
      <c r="T466" s="3"/>
    </row>
    <row r="467" spans="20:20" x14ac:dyDescent="0.25">
      <c r="T467" s="3"/>
    </row>
    <row r="468" spans="20:20" x14ac:dyDescent="0.25">
      <c r="T468" s="3"/>
    </row>
    <row r="469" spans="20:20" x14ac:dyDescent="0.25">
      <c r="T469" s="3"/>
    </row>
    <row r="470" spans="20:20" x14ac:dyDescent="0.25">
      <c r="T470" s="3"/>
    </row>
    <row r="471" spans="20:20" x14ac:dyDescent="0.25">
      <c r="T471" s="3"/>
    </row>
    <row r="472" spans="20:20" x14ac:dyDescent="0.25">
      <c r="T472" s="3"/>
    </row>
    <row r="473" spans="20:20" x14ac:dyDescent="0.25">
      <c r="T473" s="3"/>
    </row>
    <row r="474" spans="20:20" x14ac:dyDescent="0.25">
      <c r="T474" s="3"/>
    </row>
    <row r="475" spans="20:20" x14ac:dyDescent="0.25">
      <c r="T475" s="3"/>
    </row>
    <row r="476" spans="20:20" x14ac:dyDescent="0.25">
      <c r="T476" s="3"/>
    </row>
    <row r="477" spans="20:20" x14ac:dyDescent="0.25">
      <c r="T477" s="3"/>
    </row>
    <row r="478" spans="20:20" x14ac:dyDescent="0.25">
      <c r="T478" s="3"/>
    </row>
    <row r="479" spans="20:20" x14ac:dyDescent="0.25">
      <c r="T479" s="3"/>
    </row>
    <row r="480" spans="20:20" x14ac:dyDescent="0.25">
      <c r="T480" s="3"/>
    </row>
    <row r="481" spans="20:20" x14ac:dyDescent="0.25">
      <c r="T481" s="3"/>
    </row>
    <row r="482" spans="20:20" x14ac:dyDescent="0.25">
      <c r="T482" s="3"/>
    </row>
    <row r="483" spans="20:20" x14ac:dyDescent="0.25">
      <c r="T483" s="3"/>
    </row>
    <row r="484" spans="20:20" x14ac:dyDescent="0.25">
      <c r="T484" s="3"/>
    </row>
    <row r="485" spans="20:20" x14ac:dyDescent="0.25">
      <c r="T485" s="3"/>
    </row>
    <row r="486" spans="20:20" x14ac:dyDescent="0.25">
      <c r="T486" s="3"/>
    </row>
    <row r="487" spans="20:20" x14ac:dyDescent="0.25">
      <c r="T487" s="3"/>
    </row>
    <row r="488" spans="20:20" x14ac:dyDescent="0.25">
      <c r="T488" s="3"/>
    </row>
    <row r="489" spans="20:20" x14ac:dyDescent="0.25">
      <c r="T489" s="3"/>
    </row>
    <row r="490" spans="20:20" x14ac:dyDescent="0.25">
      <c r="T490" s="3"/>
    </row>
    <row r="491" spans="20:20" x14ac:dyDescent="0.25">
      <c r="T491" s="3"/>
    </row>
    <row r="492" spans="20:20" x14ac:dyDescent="0.25">
      <c r="T492" s="3"/>
    </row>
    <row r="493" spans="20:20" x14ac:dyDescent="0.25">
      <c r="T493" s="3"/>
    </row>
    <row r="494" spans="20:20" x14ac:dyDescent="0.25">
      <c r="T494" s="3"/>
    </row>
    <row r="495" spans="20:20" x14ac:dyDescent="0.25">
      <c r="T495" s="3"/>
    </row>
    <row r="496" spans="20:20" x14ac:dyDescent="0.25">
      <c r="T496" s="3"/>
    </row>
    <row r="497" spans="20:20" x14ac:dyDescent="0.25">
      <c r="T497" s="3"/>
    </row>
    <row r="498" spans="20:20" x14ac:dyDescent="0.25">
      <c r="T498" s="3"/>
    </row>
    <row r="499" spans="20:20" x14ac:dyDescent="0.25">
      <c r="T499" s="3"/>
    </row>
    <row r="500" spans="20:20" x14ac:dyDescent="0.25">
      <c r="T500" s="3"/>
    </row>
    <row r="501" spans="20:20" x14ac:dyDescent="0.25">
      <c r="T501" s="3"/>
    </row>
    <row r="502" spans="20:20" x14ac:dyDescent="0.25">
      <c r="T502" s="3"/>
    </row>
    <row r="503" spans="20:20" x14ac:dyDescent="0.25">
      <c r="T503" s="3"/>
    </row>
    <row r="504" spans="20:20" x14ac:dyDescent="0.25">
      <c r="T504" s="3"/>
    </row>
    <row r="505" spans="20:20" x14ac:dyDescent="0.25">
      <c r="T505" s="3"/>
    </row>
    <row r="506" spans="20:20" x14ac:dyDescent="0.25">
      <c r="T506" s="3"/>
    </row>
    <row r="507" spans="20:20" x14ac:dyDescent="0.25">
      <c r="T507" s="3"/>
    </row>
    <row r="508" spans="20:20" x14ac:dyDescent="0.25">
      <c r="T508" s="3"/>
    </row>
    <row r="509" spans="20:20" x14ac:dyDescent="0.25">
      <c r="T509" s="3"/>
    </row>
    <row r="510" spans="20:20" x14ac:dyDescent="0.25">
      <c r="T510" s="3"/>
    </row>
    <row r="511" spans="20:20" x14ac:dyDescent="0.25">
      <c r="T511" s="3"/>
    </row>
    <row r="512" spans="20:20" x14ac:dyDescent="0.25">
      <c r="T512" s="3"/>
    </row>
    <row r="513" spans="20:20" x14ac:dyDescent="0.25">
      <c r="T513" s="3"/>
    </row>
    <row r="514" spans="20:20" x14ac:dyDescent="0.25">
      <c r="T514" s="3"/>
    </row>
    <row r="515" spans="20:20" x14ac:dyDescent="0.25">
      <c r="T515" s="3"/>
    </row>
    <row r="516" spans="20:20" x14ac:dyDescent="0.25">
      <c r="T516" s="3"/>
    </row>
    <row r="517" spans="20:20" x14ac:dyDescent="0.25">
      <c r="T517" s="3"/>
    </row>
    <row r="518" spans="20:20" x14ac:dyDescent="0.25">
      <c r="T518" s="3"/>
    </row>
    <row r="519" spans="20:20" x14ac:dyDescent="0.25">
      <c r="T519" s="3"/>
    </row>
    <row r="520" spans="20:20" x14ac:dyDescent="0.25">
      <c r="T520" s="3"/>
    </row>
  </sheetData>
  <sortState xmlns:xlrd2="http://schemas.microsoft.com/office/spreadsheetml/2017/richdata2" ref="T7:T482">
    <sortCondition ref="T7:T48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8DB9-8C2A-4796-A9B5-A9132C4A6A45}">
  <dimension ref="B2:V475"/>
  <sheetViews>
    <sheetView workbookViewId="0">
      <pane ySplit="6" topLeftCell="A7" activePane="bottomLeft" state="frozen"/>
      <selection pane="bottomLeft" activeCell="H4" sqref="H4"/>
    </sheetView>
  </sheetViews>
  <sheetFormatPr defaultRowHeight="15" x14ac:dyDescent="0.25"/>
  <cols>
    <col min="2" max="2" width="8.85546875" style="3"/>
    <col min="3" max="3" width="24.7109375" customWidth="1"/>
    <col min="4" max="4" width="8.85546875" style="3"/>
    <col min="5" max="11" width="6.7109375" style="3" customWidth="1"/>
    <col min="12" max="12" width="8.85546875" style="3"/>
  </cols>
  <sheetData>
    <row r="2" spans="2:21" s="1" customFormat="1" ht="23.25" x14ac:dyDescent="0.35">
      <c r="C2" s="24" t="s">
        <v>104</v>
      </c>
      <c r="D2" s="2"/>
      <c r="E2" s="2"/>
      <c r="F2" s="2"/>
      <c r="G2" s="2"/>
      <c r="H2" s="2"/>
      <c r="I2" s="2"/>
      <c r="J2" s="2"/>
      <c r="K2" s="2"/>
      <c r="L2" s="2"/>
    </row>
    <row r="4" spans="2:21" ht="18.75" x14ac:dyDescent="0.3">
      <c r="C4" s="34" t="s">
        <v>93</v>
      </c>
    </row>
    <row r="6" spans="2:21" s="5" customFormat="1" ht="15.75" thickBot="1" x14ac:dyDescent="0.3">
      <c r="B6" s="6" t="s">
        <v>2</v>
      </c>
      <c r="C6" s="7" t="s">
        <v>0</v>
      </c>
      <c r="D6" s="6" t="s">
        <v>1</v>
      </c>
    </row>
    <row r="7" spans="2:21" s="5" customFormat="1" ht="15.75" thickBot="1" x14ac:dyDescent="0.3">
      <c r="B7" s="4"/>
      <c r="D7" s="4"/>
      <c r="E7" s="6" t="s">
        <v>46</v>
      </c>
      <c r="F7" s="6" t="s">
        <v>46</v>
      </c>
      <c r="G7" s="6" t="s">
        <v>39</v>
      </c>
      <c r="H7" s="6" t="s">
        <v>39</v>
      </c>
      <c r="I7" s="6" t="s">
        <v>44</v>
      </c>
      <c r="J7" s="6" t="s">
        <v>44</v>
      </c>
      <c r="K7" s="6" t="s">
        <v>40</v>
      </c>
      <c r="L7" s="6" t="s">
        <v>40</v>
      </c>
      <c r="M7" s="6" t="s">
        <v>45</v>
      </c>
      <c r="N7" s="6" t="s">
        <v>45</v>
      </c>
      <c r="S7" s="3"/>
      <c r="T7" s="3"/>
      <c r="U7" s="3"/>
    </row>
    <row r="8" spans="2:21" s="5" customFormat="1" x14ac:dyDescent="0.25">
      <c r="B8" s="3">
        <v>1900</v>
      </c>
      <c r="C8" s="29" t="s">
        <v>41</v>
      </c>
      <c r="D8" s="4">
        <v>97</v>
      </c>
      <c r="E8" s="9" t="s">
        <v>5</v>
      </c>
      <c r="F8" s="9" t="s">
        <v>5</v>
      </c>
      <c r="G8" s="3">
        <v>19</v>
      </c>
      <c r="H8" s="12">
        <f>G8/D8</f>
        <v>0.19587628865979381</v>
      </c>
      <c r="I8" s="3">
        <v>62</v>
      </c>
      <c r="J8" s="16">
        <f>I8/D8</f>
        <v>0.63917525773195871</v>
      </c>
      <c r="K8" s="3">
        <v>11</v>
      </c>
      <c r="L8" s="8">
        <f>K8/D8</f>
        <v>0.1134020618556701</v>
      </c>
      <c r="M8" s="3">
        <v>5</v>
      </c>
      <c r="N8" s="12">
        <f>M8/D8</f>
        <v>5.1546391752577317E-2</v>
      </c>
      <c r="S8" s="3"/>
      <c r="T8" s="3"/>
      <c r="U8" s="3"/>
    </row>
    <row r="9" spans="2:21" s="5" customFormat="1" x14ac:dyDescent="0.25">
      <c r="B9" s="3">
        <v>1900</v>
      </c>
      <c r="C9" s="28" t="s">
        <v>37</v>
      </c>
      <c r="D9" s="4">
        <v>88</v>
      </c>
      <c r="E9" s="3">
        <v>19</v>
      </c>
      <c r="F9" s="12">
        <f>E9/D9</f>
        <v>0.21590909090909091</v>
      </c>
      <c r="G9" s="9" t="s">
        <v>5</v>
      </c>
      <c r="H9" s="9" t="s">
        <v>5</v>
      </c>
      <c r="I9" s="3">
        <v>8</v>
      </c>
      <c r="J9" s="8">
        <f>I9/D9</f>
        <v>9.0909090909090912E-2</v>
      </c>
      <c r="K9" s="3">
        <v>61</v>
      </c>
      <c r="L9" s="15">
        <f>K9/D9</f>
        <v>0.69318181818181823</v>
      </c>
      <c r="M9" s="3">
        <v>0</v>
      </c>
      <c r="N9" s="8">
        <f>M9/D9</f>
        <v>0</v>
      </c>
      <c r="S9" s="3"/>
      <c r="T9" s="3"/>
      <c r="U9" s="3"/>
    </row>
    <row r="10" spans="2:21" s="5" customFormat="1" x14ac:dyDescent="0.25">
      <c r="B10" s="3">
        <v>1900</v>
      </c>
      <c r="C10" s="29" t="s">
        <v>42</v>
      </c>
      <c r="D10" s="4">
        <v>73</v>
      </c>
      <c r="E10" s="3">
        <v>62</v>
      </c>
      <c r="F10" s="16">
        <f>E10/D10</f>
        <v>0.84931506849315064</v>
      </c>
      <c r="G10" s="3">
        <v>8</v>
      </c>
      <c r="H10" s="8">
        <f>G10/D10</f>
        <v>0.1095890410958904</v>
      </c>
      <c r="I10" s="9" t="s">
        <v>5</v>
      </c>
      <c r="J10" s="9" t="s">
        <v>5</v>
      </c>
      <c r="K10" s="3">
        <v>1</v>
      </c>
      <c r="L10" s="12">
        <f>K10/D10</f>
        <v>1.3698630136986301E-2</v>
      </c>
      <c r="M10" s="3">
        <v>2</v>
      </c>
      <c r="N10" s="12">
        <f>M10/D10</f>
        <v>2.7397260273972601E-2</v>
      </c>
      <c r="S10" s="3"/>
      <c r="T10" s="3"/>
      <c r="U10" s="3"/>
    </row>
    <row r="11" spans="2:21" s="5" customFormat="1" x14ac:dyDescent="0.25">
      <c r="B11" s="3">
        <v>1900</v>
      </c>
      <c r="C11" s="28" t="s">
        <v>38</v>
      </c>
      <c r="D11" s="4">
        <v>73</v>
      </c>
      <c r="E11" s="3">
        <v>11</v>
      </c>
      <c r="F11" s="8">
        <f>E11/D11</f>
        <v>0.15068493150684931</v>
      </c>
      <c r="G11" s="3">
        <v>61</v>
      </c>
      <c r="H11" s="15">
        <f>G11/D11</f>
        <v>0.83561643835616439</v>
      </c>
      <c r="I11" s="3">
        <v>1</v>
      </c>
      <c r="J11" s="12">
        <f>I11/D11</f>
        <v>1.3698630136986301E-2</v>
      </c>
      <c r="K11" s="9" t="s">
        <v>5</v>
      </c>
      <c r="L11" s="9" t="s">
        <v>5</v>
      </c>
      <c r="M11" s="3">
        <v>0</v>
      </c>
      <c r="N11" s="8">
        <f>M11/D11</f>
        <v>0</v>
      </c>
      <c r="S11" s="3"/>
      <c r="T11" s="3"/>
      <c r="U11" s="3"/>
    </row>
    <row r="12" spans="2:21" s="5" customFormat="1" x14ac:dyDescent="0.25">
      <c r="B12" s="3">
        <v>1900</v>
      </c>
      <c r="C12" t="s">
        <v>43</v>
      </c>
      <c r="D12" s="4">
        <v>7</v>
      </c>
      <c r="E12" s="3">
        <v>5</v>
      </c>
      <c r="F12" s="8">
        <f>E12/D12</f>
        <v>0.7142857142857143</v>
      </c>
      <c r="G12" s="3">
        <v>0</v>
      </c>
      <c r="H12" s="8">
        <f>G12/D12</f>
        <v>0</v>
      </c>
      <c r="I12" s="3">
        <v>2</v>
      </c>
      <c r="J12" s="8">
        <f>I12/D12</f>
        <v>0.2857142857142857</v>
      </c>
      <c r="K12" s="3">
        <v>0</v>
      </c>
      <c r="L12" s="8">
        <f>K12/D12</f>
        <v>0</v>
      </c>
      <c r="M12" s="9" t="s">
        <v>5</v>
      </c>
      <c r="N12" s="9" t="s">
        <v>5</v>
      </c>
      <c r="S12" s="3"/>
      <c r="T12" s="3"/>
      <c r="U12" s="3"/>
    </row>
    <row r="13" spans="2:21" s="5" customFormat="1" x14ac:dyDescent="0.25">
      <c r="B13" s="3"/>
      <c r="C13"/>
      <c r="D13" s="3"/>
      <c r="E13" s="4">
        <f>SUM(E9:E12)</f>
        <v>97</v>
      </c>
      <c r="F13" s="4"/>
      <c r="G13" s="4">
        <f>SUM(G8:G12)</f>
        <v>88</v>
      </c>
      <c r="H13" s="4"/>
      <c r="I13" s="4">
        <f>SUM(I8:I12)</f>
        <v>73</v>
      </c>
      <c r="J13" s="4"/>
      <c r="K13" s="4">
        <f>SUM(K8:K12)</f>
        <v>73</v>
      </c>
      <c r="L13" s="3"/>
      <c r="M13" s="4">
        <f>SUM(M8:M12)</f>
        <v>7</v>
      </c>
      <c r="N13" s="4"/>
      <c r="P13"/>
      <c r="Q13"/>
      <c r="R13"/>
      <c r="S13" s="3"/>
      <c r="T13" s="3"/>
      <c r="U13" s="3"/>
    </row>
    <row r="14" spans="2:21" s="5" customFormat="1" x14ac:dyDescent="0.25">
      <c r="B14" s="3"/>
      <c r="C14"/>
      <c r="D14" s="3"/>
      <c r="E14" s="4"/>
      <c r="F14" s="4"/>
      <c r="G14" s="4"/>
      <c r="H14" s="4"/>
      <c r="I14" s="4"/>
      <c r="J14" s="4"/>
      <c r="K14" s="4"/>
      <c r="L14" s="3"/>
      <c r="M14" s="4"/>
      <c r="N14" s="4"/>
      <c r="P14"/>
      <c r="Q14"/>
      <c r="R14"/>
      <c r="S14" s="3"/>
      <c r="T14" s="3"/>
      <c r="U14" s="3"/>
    </row>
    <row r="15" spans="2:21" s="5" customFormat="1" x14ac:dyDescent="0.25">
      <c r="B15" s="3"/>
      <c r="C15" s="5" t="s">
        <v>96</v>
      </c>
      <c r="D15" s="3">
        <f>62+61</f>
        <v>123</v>
      </c>
      <c r="E15" s="8">
        <f>123/169</f>
        <v>0.72781065088757402</v>
      </c>
      <c r="F15" s="4"/>
      <c r="G15" s="4"/>
      <c r="H15" s="4"/>
      <c r="I15" s="4"/>
      <c r="J15" s="4"/>
      <c r="K15" s="4"/>
      <c r="L15" s="3"/>
      <c r="M15" s="4"/>
      <c r="N15" s="4"/>
      <c r="P15"/>
      <c r="Q15"/>
      <c r="R15"/>
      <c r="S15" s="3"/>
      <c r="T15" s="3"/>
      <c r="U15" s="3"/>
    </row>
    <row r="16" spans="2:21" s="5" customFormat="1" x14ac:dyDescent="0.25">
      <c r="B16" s="3"/>
      <c r="C16" s="5" t="s">
        <v>97</v>
      </c>
      <c r="D16" s="3">
        <f>19+11+8+1+5+2</f>
        <v>46</v>
      </c>
      <c r="E16" s="8">
        <f>46/169</f>
        <v>0.27218934911242604</v>
      </c>
      <c r="F16" s="4"/>
      <c r="G16" s="4"/>
      <c r="H16" s="4"/>
      <c r="I16" s="4"/>
      <c r="J16" s="4"/>
      <c r="K16" s="4"/>
      <c r="L16" s="3"/>
      <c r="M16" s="4"/>
      <c r="N16" s="4"/>
      <c r="P16"/>
      <c r="Q16"/>
      <c r="R16"/>
      <c r="S16" s="3"/>
      <c r="T16" s="3"/>
      <c r="U16" s="3"/>
    </row>
    <row r="17" spans="2:22" x14ac:dyDescent="0.25">
      <c r="S17" s="3"/>
      <c r="T17" s="3"/>
      <c r="U17" s="3"/>
    </row>
    <row r="18" spans="2:22" x14ac:dyDescent="0.25">
      <c r="S18" s="3"/>
      <c r="T18" s="3"/>
      <c r="U18" s="3"/>
    </row>
    <row r="19" spans="2:22" s="5" customFormat="1" ht="15.75" thickBot="1" x14ac:dyDescent="0.3">
      <c r="B19" s="4"/>
      <c r="D19" s="4"/>
      <c r="E19" s="6" t="s">
        <v>39</v>
      </c>
      <c r="F19" s="6" t="s">
        <v>39</v>
      </c>
      <c r="G19" s="6" t="s">
        <v>40</v>
      </c>
      <c r="H19" s="6" t="s">
        <v>40</v>
      </c>
      <c r="I19" s="6" t="s">
        <v>46</v>
      </c>
      <c r="J19" s="6" t="s">
        <v>46</v>
      </c>
      <c r="K19" s="6" t="s">
        <v>48</v>
      </c>
      <c r="L19" s="6" t="s">
        <v>48</v>
      </c>
      <c r="M19" s="4"/>
      <c r="N19" s="4"/>
      <c r="S19" s="3"/>
      <c r="T19" s="3"/>
      <c r="U19" s="3"/>
      <c r="V19" s="3"/>
    </row>
    <row r="20" spans="2:22" s="5" customFormat="1" x14ac:dyDescent="0.25">
      <c r="B20" s="3">
        <v>1902</v>
      </c>
      <c r="C20" s="28" t="s">
        <v>37</v>
      </c>
      <c r="D20" s="4">
        <v>157</v>
      </c>
      <c r="E20" s="9" t="s">
        <v>5</v>
      </c>
      <c r="F20" s="9" t="s">
        <v>5</v>
      </c>
      <c r="G20" s="3">
        <v>143</v>
      </c>
      <c r="H20" s="15">
        <f>G20/D20</f>
        <v>0.91082802547770703</v>
      </c>
      <c r="I20" s="3">
        <v>10</v>
      </c>
      <c r="J20" s="8">
        <f>I20/D20</f>
        <v>6.3694267515923567E-2</v>
      </c>
      <c r="K20" s="3">
        <v>4</v>
      </c>
      <c r="L20" s="8">
        <f>K20/D20</f>
        <v>2.5477707006369428E-2</v>
      </c>
      <c r="M20" s="3"/>
      <c r="N20" s="14"/>
      <c r="S20" s="3"/>
      <c r="T20" s="3"/>
      <c r="U20" s="3"/>
      <c r="V20" s="3"/>
    </row>
    <row r="21" spans="2:22" s="5" customFormat="1" x14ac:dyDescent="0.25">
      <c r="B21" s="3">
        <v>1902</v>
      </c>
      <c r="C21" s="28" t="s">
        <v>38</v>
      </c>
      <c r="D21" s="4">
        <v>153</v>
      </c>
      <c r="E21" s="3">
        <v>143</v>
      </c>
      <c r="F21" s="15">
        <f>E21/D21</f>
        <v>0.934640522875817</v>
      </c>
      <c r="G21" s="9" t="s">
        <v>5</v>
      </c>
      <c r="H21" s="9" t="s">
        <v>5</v>
      </c>
      <c r="I21" s="3">
        <v>9</v>
      </c>
      <c r="J21" s="8">
        <f>I21/D21</f>
        <v>5.8823529411764705E-2</v>
      </c>
      <c r="K21" s="3">
        <v>1</v>
      </c>
      <c r="L21" s="8">
        <f>K21/D21</f>
        <v>6.5359477124183009E-3</v>
      </c>
      <c r="M21" s="3"/>
      <c r="N21" s="14"/>
      <c r="S21" s="3"/>
      <c r="T21" s="3"/>
      <c r="U21" s="3"/>
      <c r="V21" s="3"/>
    </row>
    <row r="22" spans="2:22" s="5" customFormat="1" x14ac:dyDescent="0.25">
      <c r="B22" s="3">
        <v>1902</v>
      </c>
      <c r="C22" s="29" t="s">
        <v>41</v>
      </c>
      <c r="D22" s="4">
        <v>63</v>
      </c>
      <c r="E22" s="3">
        <v>10</v>
      </c>
      <c r="F22" s="8">
        <f>E22/D22</f>
        <v>0.15873015873015872</v>
      </c>
      <c r="G22" s="3">
        <v>9</v>
      </c>
      <c r="H22" s="8">
        <f>G22/D22</f>
        <v>0.14285714285714285</v>
      </c>
      <c r="I22" s="9" t="s">
        <v>5</v>
      </c>
      <c r="J22" s="9" t="s">
        <v>5</v>
      </c>
      <c r="K22" s="3">
        <v>44</v>
      </c>
      <c r="L22" s="16">
        <f>K22/D22</f>
        <v>0.69841269841269837</v>
      </c>
      <c r="M22" s="3"/>
      <c r="N22" s="14"/>
      <c r="S22" s="3"/>
      <c r="T22" s="3"/>
      <c r="U22" s="3"/>
      <c r="V22" s="3"/>
    </row>
    <row r="23" spans="2:22" s="5" customFormat="1" x14ac:dyDescent="0.25">
      <c r="B23" s="3">
        <v>1902</v>
      </c>
      <c r="C23" s="29" t="s">
        <v>47</v>
      </c>
      <c r="D23" s="4">
        <v>49</v>
      </c>
      <c r="E23" s="3">
        <v>4</v>
      </c>
      <c r="F23" s="8">
        <f>E23/D23</f>
        <v>8.1632653061224483E-2</v>
      </c>
      <c r="G23" s="3">
        <v>1</v>
      </c>
      <c r="H23" s="8">
        <f>G23/D23</f>
        <v>2.0408163265306121E-2</v>
      </c>
      <c r="I23" s="3">
        <v>44</v>
      </c>
      <c r="J23" s="16">
        <f>I23/D23</f>
        <v>0.89795918367346939</v>
      </c>
      <c r="K23" s="9" t="s">
        <v>5</v>
      </c>
      <c r="L23" s="9" t="s">
        <v>5</v>
      </c>
      <c r="M23" s="3"/>
      <c r="N23" s="14"/>
      <c r="S23" s="3"/>
      <c r="T23" s="3"/>
      <c r="U23" s="3"/>
      <c r="V23" s="3"/>
    </row>
    <row r="24" spans="2:22" s="5" customFormat="1" x14ac:dyDescent="0.25">
      <c r="B24" s="3"/>
      <c r="C24"/>
      <c r="D24" s="3"/>
      <c r="E24" s="4">
        <f>SUM(E20:E23)</f>
        <v>157</v>
      </c>
      <c r="F24" s="4"/>
      <c r="G24" s="4">
        <f>SUM(G20:G23)</f>
        <v>153</v>
      </c>
      <c r="H24" s="4"/>
      <c r="I24" s="4">
        <f>SUM(I20:I23)</f>
        <v>63</v>
      </c>
      <c r="J24" s="4"/>
      <c r="K24" s="4">
        <f>SUM(K20:K23)</f>
        <v>49</v>
      </c>
      <c r="L24" s="3"/>
      <c r="M24" s="4"/>
      <c r="N24" s="4"/>
      <c r="P24"/>
      <c r="Q24"/>
      <c r="R24"/>
      <c r="S24" s="3"/>
      <c r="T24" s="3"/>
      <c r="U24" s="3"/>
      <c r="V24" s="3"/>
    </row>
    <row r="25" spans="2:22" x14ac:dyDescent="0.25">
      <c r="M25" s="17"/>
      <c r="N25" s="18"/>
      <c r="S25" s="3"/>
      <c r="T25" s="3"/>
      <c r="U25" s="3"/>
      <c r="V25" s="3"/>
    </row>
    <row r="26" spans="2:22" x14ac:dyDescent="0.25">
      <c r="C26" s="5" t="s">
        <v>96</v>
      </c>
      <c r="D26" s="3">
        <f>143+44</f>
        <v>187</v>
      </c>
      <c r="E26" s="8">
        <f>187/211</f>
        <v>0.88625592417061616</v>
      </c>
      <c r="N26" s="3"/>
      <c r="T26" s="3"/>
      <c r="U26" s="3"/>
      <c r="V26" s="3"/>
    </row>
    <row r="27" spans="2:22" x14ac:dyDescent="0.25">
      <c r="C27" s="5" t="s">
        <v>97</v>
      </c>
      <c r="D27" s="3">
        <f>10+4+9+1</f>
        <v>24</v>
      </c>
      <c r="E27" s="8">
        <f>24/211</f>
        <v>0.11374407582938388</v>
      </c>
      <c r="F27" s="4"/>
      <c r="G27" s="4"/>
      <c r="H27" s="4"/>
      <c r="I27" s="4"/>
      <c r="J27" s="4"/>
      <c r="K27" s="4"/>
      <c r="L27" s="4"/>
      <c r="M27" s="4"/>
      <c r="N27" s="4"/>
      <c r="T27" s="3"/>
      <c r="U27" s="3"/>
      <c r="V27" s="3"/>
    </row>
    <row r="28" spans="2:22" x14ac:dyDescent="0.25">
      <c r="C28" s="32" t="s">
        <v>98</v>
      </c>
      <c r="D28" s="4"/>
      <c r="H28" s="14"/>
      <c r="J28" s="14"/>
      <c r="L28" s="14"/>
      <c r="M28" s="3"/>
      <c r="S28" s="3"/>
      <c r="T28" s="3"/>
      <c r="U28" s="3"/>
      <c r="V28" s="3"/>
    </row>
    <row r="29" spans="2:22" x14ac:dyDescent="0.25">
      <c r="D29" s="4"/>
      <c r="F29" s="14"/>
      <c r="H29" s="14"/>
      <c r="L29" s="14"/>
      <c r="M29" s="3"/>
      <c r="N29" s="14"/>
      <c r="S29" s="3"/>
      <c r="T29" s="3"/>
      <c r="U29" s="3"/>
      <c r="V29" s="3"/>
    </row>
    <row r="30" spans="2:22" x14ac:dyDescent="0.25">
      <c r="D30" s="4"/>
      <c r="F30" s="14"/>
      <c r="H30" s="14"/>
      <c r="J30" s="14"/>
      <c r="M30" s="3"/>
      <c r="N30" s="14"/>
      <c r="S30" s="3"/>
      <c r="T30" s="3"/>
      <c r="U30" s="3"/>
      <c r="V30" s="3"/>
    </row>
    <row r="31" spans="2:22" x14ac:dyDescent="0.25">
      <c r="E31" s="4"/>
      <c r="F31" s="4"/>
      <c r="G31" s="4"/>
      <c r="H31" s="4"/>
      <c r="I31" s="4"/>
      <c r="J31" s="4"/>
      <c r="K31" s="4"/>
      <c r="M31" s="4"/>
      <c r="S31" s="3"/>
      <c r="T31" s="3"/>
      <c r="U31" s="3"/>
      <c r="V31" s="3"/>
    </row>
    <row r="32" spans="2:22" x14ac:dyDescent="0.25">
      <c r="N32" s="17"/>
      <c r="O32" s="18"/>
      <c r="S32" s="3"/>
      <c r="T32" s="3"/>
      <c r="U32" s="3"/>
      <c r="V32" s="3"/>
    </row>
    <row r="33" spans="14:22" x14ac:dyDescent="0.25">
      <c r="N33" s="3"/>
      <c r="R33" s="3"/>
      <c r="S33" s="3"/>
      <c r="T33" s="3"/>
      <c r="U33" s="3"/>
      <c r="V33" s="3"/>
    </row>
    <row r="34" spans="14:22" x14ac:dyDescent="0.25">
      <c r="N34" s="3"/>
      <c r="R34" s="3"/>
      <c r="S34" s="3"/>
      <c r="T34" s="3"/>
      <c r="U34" s="3"/>
      <c r="V34" s="3"/>
    </row>
    <row r="35" spans="14:22" x14ac:dyDescent="0.25">
      <c r="N35" s="3"/>
      <c r="R35" s="3"/>
      <c r="S35" s="3"/>
      <c r="T35" s="3"/>
      <c r="U35" s="3"/>
      <c r="V35" s="3"/>
    </row>
    <row r="36" spans="14:22" x14ac:dyDescent="0.25">
      <c r="N36" s="3"/>
      <c r="R36" s="3"/>
      <c r="S36" s="3"/>
      <c r="T36" s="3"/>
      <c r="U36" s="3"/>
      <c r="V36" s="3"/>
    </row>
    <row r="37" spans="14:22" x14ac:dyDescent="0.25">
      <c r="N37" s="3"/>
      <c r="R37" s="3"/>
      <c r="S37" s="3"/>
      <c r="T37" s="3"/>
      <c r="U37" s="3"/>
      <c r="V37" s="3"/>
    </row>
    <row r="38" spans="14:22" x14ac:dyDescent="0.25">
      <c r="N38" s="3"/>
      <c r="R38" s="3"/>
      <c r="S38" s="3"/>
      <c r="T38" s="3"/>
      <c r="U38" s="3"/>
      <c r="V38" s="3"/>
    </row>
    <row r="39" spans="14:22" x14ac:dyDescent="0.25">
      <c r="N39" s="3"/>
      <c r="R39" s="3"/>
      <c r="S39" s="3"/>
      <c r="T39" s="3"/>
      <c r="U39" s="3"/>
      <c r="V39" s="3"/>
    </row>
    <row r="40" spans="14:22" x14ac:dyDescent="0.25">
      <c r="N40" s="3"/>
      <c r="R40" s="3"/>
      <c r="S40" s="3"/>
      <c r="T40" s="3"/>
      <c r="U40" s="3"/>
      <c r="V40" s="3"/>
    </row>
    <row r="41" spans="14:22" x14ac:dyDescent="0.25">
      <c r="N41" s="3"/>
      <c r="R41" s="3"/>
      <c r="S41" s="3"/>
      <c r="T41" s="3"/>
      <c r="U41" s="3"/>
      <c r="V41" s="3"/>
    </row>
    <row r="42" spans="14:22" x14ac:dyDescent="0.25">
      <c r="N42" s="3"/>
      <c r="R42" s="3"/>
      <c r="S42" s="3"/>
      <c r="T42" s="3"/>
      <c r="U42" s="3"/>
      <c r="V42" s="3"/>
    </row>
    <row r="43" spans="14:22" x14ac:dyDescent="0.25">
      <c r="N43" s="3"/>
      <c r="R43" s="3"/>
      <c r="S43" s="3"/>
      <c r="T43" s="3"/>
      <c r="U43" s="3"/>
      <c r="V43" s="3"/>
    </row>
    <row r="44" spans="14:22" x14ac:dyDescent="0.25">
      <c r="N44" s="3"/>
      <c r="R44" s="3"/>
      <c r="S44" s="3"/>
      <c r="T44" s="3"/>
      <c r="U44" s="3"/>
      <c r="V44" s="3"/>
    </row>
    <row r="45" spans="14:22" x14ac:dyDescent="0.25">
      <c r="N45" s="3"/>
      <c r="R45" s="3"/>
      <c r="S45" s="3"/>
      <c r="T45" s="3"/>
      <c r="U45" s="3"/>
      <c r="V45" s="3"/>
    </row>
    <row r="46" spans="14:22" x14ac:dyDescent="0.25">
      <c r="N46" s="3"/>
      <c r="R46" s="3"/>
      <c r="S46" s="3"/>
      <c r="T46" s="3"/>
      <c r="U46" s="3"/>
      <c r="V46" s="3"/>
    </row>
    <row r="47" spans="14:22" x14ac:dyDescent="0.25">
      <c r="N47" s="3"/>
      <c r="R47" s="3"/>
      <c r="S47" s="3"/>
      <c r="T47" s="3"/>
      <c r="U47" s="3"/>
      <c r="V47" s="3"/>
    </row>
    <row r="48" spans="14:22" x14ac:dyDescent="0.25">
      <c r="N48" s="3"/>
      <c r="R48" s="3"/>
      <c r="S48" s="3"/>
      <c r="T48" s="3"/>
      <c r="U48" s="3"/>
      <c r="V48" s="3"/>
    </row>
    <row r="49" spans="14:22" x14ac:dyDescent="0.25">
      <c r="N49" s="3"/>
      <c r="R49" s="3"/>
      <c r="S49" s="3"/>
      <c r="T49" s="3"/>
      <c r="U49" s="3"/>
      <c r="V49" s="3"/>
    </row>
    <row r="50" spans="14:22" x14ac:dyDescent="0.25">
      <c r="N50" s="3"/>
      <c r="R50" s="3"/>
      <c r="S50" s="3"/>
      <c r="T50" s="3"/>
      <c r="U50" s="3"/>
      <c r="V50" s="3"/>
    </row>
    <row r="51" spans="14:22" x14ac:dyDescent="0.25">
      <c r="N51" s="3"/>
      <c r="R51" s="3"/>
      <c r="S51" s="3"/>
      <c r="T51" s="3"/>
      <c r="U51" s="3"/>
      <c r="V51" s="3"/>
    </row>
    <row r="52" spans="14:22" x14ac:dyDescent="0.25">
      <c r="N52" s="3"/>
      <c r="R52" s="3"/>
      <c r="S52" s="3"/>
      <c r="T52" s="3"/>
      <c r="U52" s="3"/>
      <c r="V52" s="3"/>
    </row>
    <row r="53" spans="14:22" x14ac:dyDescent="0.25">
      <c r="N53" s="3"/>
      <c r="R53" s="3"/>
      <c r="S53" s="3"/>
      <c r="T53" s="3"/>
      <c r="U53" s="3"/>
      <c r="V53" s="3"/>
    </row>
    <row r="54" spans="14:22" x14ac:dyDescent="0.25">
      <c r="N54" s="3"/>
      <c r="R54" s="3"/>
      <c r="S54" s="3"/>
      <c r="T54" s="3"/>
      <c r="U54" s="3"/>
      <c r="V54" s="3"/>
    </row>
    <row r="55" spans="14:22" x14ac:dyDescent="0.25">
      <c r="N55" s="3"/>
      <c r="R55" s="3"/>
      <c r="S55" s="3"/>
      <c r="T55" s="3"/>
      <c r="U55" s="3"/>
      <c r="V55" s="3"/>
    </row>
    <row r="56" spans="14:22" x14ac:dyDescent="0.25">
      <c r="N56" s="3"/>
      <c r="R56" s="3"/>
      <c r="S56" s="3"/>
      <c r="T56" s="3"/>
      <c r="U56" s="3"/>
      <c r="V56" s="3"/>
    </row>
    <row r="57" spans="14:22" x14ac:dyDescent="0.25">
      <c r="N57" s="3"/>
      <c r="R57" s="3"/>
      <c r="S57" s="3"/>
      <c r="T57" s="3"/>
      <c r="U57" s="3"/>
      <c r="V57" s="3"/>
    </row>
    <row r="58" spans="14:22" x14ac:dyDescent="0.25">
      <c r="N58" s="3"/>
      <c r="R58" s="3"/>
      <c r="S58" s="3"/>
      <c r="T58" s="3"/>
      <c r="U58" s="3"/>
      <c r="V58" s="3"/>
    </row>
    <row r="59" spans="14:22" x14ac:dyDescent="0.25">
      <c r="N59" s="3"/>
      <c r="R59" s="3"/>
      <c r="S59" s="3"/>
      <c r="T59" s="3"/>
      <c r="U59" s="3"/>
      <c r="V59" s="3"/>
    </row>
    <row r="60" spans="14:22" x14ac:dyDescent="0.25">
      <c r="N60" s="3"/>
      <c r="R60" s="3"/>
      <c r="S60" s="3"/>
      <c r="T60" s="3"/>
      <c r="U60" s="3"/>
      <c r="V60" s="3"/>
    </row>
    <row r="61" spans="14:22" x14ac:dyDescent="0.25">
      <c r="N61" s="3"/>
      <c r="R61" s="3"/>
      <c r="S61" s="3"/>
      <c r="T61" s="3"/>
      <c r="U61" s="3"/>
      <c r="V61" s="3"/>
    </row>
    <row r="62" spans="14:22" x14ac:dyDescent="0.25">
      <c r="N62" s="3"/>
      <c r="R62" s="3"/>
      <c r="S62" s="3"/>
      <c r="T62" s="3"/>
      <c r="U62" s="3"/>
      <c r="V62" s="3"/>
    </row>
    <row r="63" spans="14:22" x14ac:dyDescent="0.25">
      <c r="N63" s="3"/>
      <c r="R63" s="3"/>
      <c r="S63" s="3"/>
      <c r="T63" s="3"/>
      <c r="U63" s="3"/>
      <c r="V63" s="3"/>
    </row>
    <row r="64" spans="14:22" x14ac:dyDescent="0.25">
      <c r="N64" s="3"/>
      <c r="R64" s="3"/>
      <c r="S64" s="3"/>
      <c r="T64" s="3"/>
      <c r="U64" s="3"/>
      <c r="V64" s="3"/>
    </row>
    <row r="65" spans="14:22" x14ac:dyDescent="0.25">
      <c r="N65" s="3"/>
      <c r="R65" s="3"/>
      <c r="S65" s="3"/>
      <c r="T65" s="3"/>
      <c r="U65" s="3"/>
      <c r="V65" s="3"/>
    </row>
    <row r="66" spans="14:22" x14ac:dyDescent="0.25">
      <c r="N66" s="3"/>
      <c r="R66" s="3"/>
      <c r="S66" s="3"/>
      <c r="T66" s="3"/>
      <c r="U66" s="3"/>
      <c r="V66" s="3"/>
    </row>
    <row r="67" spans="14:22" x14ac:dyDescent="0.25">
      <c r="N67" s="3"/>
      <c r="R67" s="3"/>
      <c r="S67" s="3"/>
      <c r="T67" s="3"/>
      <c r="U67" s="3"/>
      <c r="V67" s="3"/>
    </row>
    <row r="68" spans="14:22" x14ac:dyDescent="0.25">
      <c r="N68" s="3"/>
      <c r="R68" s="3"/>
      <c r="S68" s="3"/>
      <c r="T68" s="3"/>
      <c r="U68" s="3"/>
      <c r="V68" s="3"/>
    </row>
    <row r="69" spans="14:22" x14ac:dyDescent="0.25">
      <c r="N69" s="3"/>
      <c r="R69" s="3"/>
      <c r="S69" s="3"/>
      <c r="T69" s="3"/>
      <c r="U69" s="3"/>
      <c r="V69" s="3"/>
    </row>
    <row r="70" spans="14:22" x14ac:dyDescent="0.25">
      <c r="N70" s="3"/>
      <c r="R70" s="3"/>
      <c r="S70" s="3"/>
      <c r="T70" s="3"/>
      <c r="U70" s="3"/>
      <c r="V70" s="3"/>
    </row>
    <row r="71" spans="14:22" x14ac:dyDescent="0.25">
      <c r="N71" s="3"/>
      <c r="R71" s="3"/>
      <c r="S71" s="3"/>
      <c r="T71" s="3"/>
      <c r="U71" s="3"/>
      <c r="V71" s="3"/>
    </row>
    <row r="72" spans="14:22" x14ac:dyDescent="0.25">
      <c r="N72" s="3"/>
      <c r="R72" s="3"/>
      <c r="S72" s="3"/>
      <c r="T72" s="3"/>
      <c r="U72" s="3"/>
      <c r="V72" s="3"/>
    </row>
    <row r="73" spans="14:22" x14ac:dyDescent="0.25">
      <c r="N73" s="3"/>
      <c r="R73" s="3"/>
      <c r="S73" s="3"/>
      <c r="T73" s="3"/>
      <c r="U73" s="3"/>
      <c r="V73" s="3"/>
    </row>
    <row r="74" spans="14:22" x14ac:dyDescent="0.25">
      <c r="N74" s="3"/>
      <c r="R74" s="3"/>
      <c r="S74" s="3"/>
      <c r="T74" s="3"/>
      <c r="U74" s="3"/>
      <c r="V74" s="3"/>
    </row>
    <row r="75" spans="14:22" x14ac:dyDescent="0.25">
      <c r="N75" s="3"/>
      <c r="R75" s="3"/>
      <c r="S75" s="3"/>
      <c r="T75" s="3"/>
      <c r="U75" s="3"/>
      <c r="V75" s="3"/>
    </row>
    <row r="76" spans="14:22" x14ac:dyDescent="0.25">
      <c r="N76" s="3"/>
      <c r="R76" s="3"/>
      <c r="S76" s="3"/>
      <c r="T76" s="3"/>
      <c r="U76" s="3"/>
      <c r="V76" s="3"/>
    </row>
    <row r="77" spans="14:22" x14ac:dyDescent="0.25">
      <c r="N77" s="3"/>
      <c r="R77" s="3"/>
      <c r="S77" s="3"/>
      <c r="T77" s="3"/>
      <c r="U77" s="3"/>
      <c r="V77" s="3"/>
    </row>
    <row r="78" spans="14:22" x14ac:dyDescent="0.25">
      <c r="N78" s="3"/>
      <c r="R78" s="3"/>
      <c r="S78" s="3"/>
      <c r="T78" s="3"/>
      <c r="U78" s="3"/>
      <c r="V78" s="3"/>
    </row>
    <row r="79" spans="14:22" x14ac:dyDescent="0.25">
      <c r="N79" s="3"/>
      <c r="R79" s="3"/>
      <c r="S79" s="3"/>
      <c r="T79" s="3"/>
      <c r="U79" s="3"/>
      <c r="V79" s="3"/>
    </row>
    <row r="80" spans="14:22" x14ac:dyDescent="0.25">
      <c r="N80" s="3"/>
      <c r="R80" s="3"/>
      <c r="S80" s="3"/>
      <c r="T80" s="3"/>
      <c r="U80" s="3"/>
      <c r="V80" s="3"/>
    </row>
    <row r="81" spans="14:22" x14ac:dyDescent="0.25">
      <c r="N81" s="3"/>
      <c r="R81" s="3"/>
      <c r="S81" s="3"/>
      <c r="T81" s="3"/>
      <c r="U81" s="3"/>
      <c r="V81" s="3"/>
    </row>
    <row r="82" spans="14:22" x14ac:dyDescent="0.25">
      <c r="N82" s="3"/>
      <c r="R82" s="3"/>
      <c r="S82" s="3"/>
      <c r="T82" s="3"/>
      <c r="U82" s="3"/>
      <c r="V82" s="3"/>
    </row>
    <row r="83" spans="14:22" x14ac:dyDescent="0.25">
      <c r="N83" s="3"/>
      <c r="R83" s="3"/>
      <c r="S83" s="3"/>
      <c r="T83" s="3"/>
      <c r="U83" s="3"/>
      <c r="V83" s="3"/>
    </row>
    <row r="84" spans="14:22" x14ac:dyDescent="0.25">
      <c r="N84" s="3"/>
      <c r="R84" s="3"/>
      <c r="S84" s="3"/>
      <c r="T84" s="3"/>
      <c r="U84" s="3"/>
      <c r="V84" s="3"/>
    </row>
    <row r="85" spans="14:22" x14ac:dyDescent="0.25">
      <c r="N85" s="3"/>
      <c r="R85" s="3"/>
      <c r="S85" s="3"/>
      <c r="T85" s="3"/>
      <c r="U85" s="3"/>
      <c r="V85" s="3"/>
    </row>
    <row r="86" spans="14:22" x14ac:dyDescent="0.25">
      <c r="N86" s="3"/>
      <c r="R86" s="3"/>
      <c r="S86" s="3"/>
      <c r="T86" s="3"/>
      <c r="U86" s="3"/>
      <c r="V86" s="3"/>
    </row>
    <row r="87" spans="14:22" x14ac:dyDescent="0.25">
      <c r="N87" s="3"/>
      <c r="R87" s="3"/>
      <c r="S87" s="3"/>
      <c r="T87" s="3"/>
      <c r="U87" s="3"/>
      <c r="V87" s="3"/>
    </row>
    <row r="88" spans="14:22" x14ac:dyDescent="0.25">
      <c r="N88" s="3"/>
      <c r="R88" s="3"/>
      <c r="S88" s="3"/>
      <c r="T88" s="3"/>
      <c r="U88" s="3"/>
      <c r="V88" s="3"/>
    </row>
    <row r="89" spans="14:22" x14ac:dyDescent="0.25">
      <c r="N89" s="3"/>
      <c r="R89" s="3"/>
      <c r="S89" s="3"/>
      <c r="T89" s="3"/>
      <c r="U89" s="3"/>
      <c r="V89" s="3"/>
    </row>
    <row r="90" spans="14:22" x14ac:dyDescent="0.25">
      <c r="N90" s="3"/>
      <c r="R90" s="3"/>
      <c r="S90" s="3"/>
      <c r="T90" s="3"/>
      <c r="U90" s="3"/>
      <c r="V90" s="3"/>
    </row>
    <row r="91" spans="14:22" x14ac:dyDescent="0.25">
      <c r="N91" s="3"/>
      <c r="R91" s="3"/>
      <c r="S91" s="3"/>
      <c r="T91" s="3"/>
      <c r="U91" s="3"/>
      <c r="V91" s="3"/>
    </row>
    <row r="92" spans="14:22" x14ac:dyDescent="0.25">
      <c r="N92" s="3"/>
      <c r="R92" s="3"/>
      <c r="S92" s="3"/>
      <c r="T92" s="3"/>
      <c r="U92" s="3"/>
      <c r="V92" s="3"/>
    </row>
    <row r="93" spans="14:22" x14ac:dyDescent="0.25">
      <c r="N93" s="3"/>
      <c r="R93" s="3"/>
      <c r="S93" s="3"/>
      <c r="T93" s="3"/>
      <c r="U93" s="3"/>
      <c r="V93" s="3"/>
    </row>
    <row r="94" spans="14:22" x14ac:dyDescent="0.25">
      <c r="N94" s="3"/>
      <c r="R94" s="3"/>
      <c r="S94" s="3"/>
      <c r="T94" s="3"/>
      <c r="U94" s="3"/>
      <c r="V94" s="3"/>
    </row>
    <row r="95" spans="14:22" x14ac:dyDescent="0.25">
      <c r="N95" s="3"/>
      <c r="R95" s="3"/>
      <c r="S95" s="3"/>
      <c r="T95" s="3"/>
      <c r="U95" s="3"/>
      <c r="V95" s="3"/>
    </row>
    <row r="96" spans="14:22" x14ac:dyDescent="0.25">
      <c r="N96" s="3"/>
      <c r="R96" s="3"/>
      <c r="S96" s="3"/>
      <c r="T96" s="3"/>
      <c r="U96" s="3"/>
      <c r="V96" s="3"/>
    </row>
    <row r="97" spans="14:22" x14ac:dyDescent="0.25">
      <c r="N97" s="3"/>
      <c r="R97" s="3"/>
      <c r="S97" s="3"/>
      <c r="T97" s="3"/>
      <c r="U97" s="3"/>
      <c r="V97" s="3"/>
    </row>
    <row r="98" spans="14:22" x14ac:dyDescent="0.25">
      <c r="N98" s="3"/>
      <c r="R98" s="3"/>
      <c r="S98" s="3"/>
      <c r="T98" s="3"/>
      <c r="U98" s="3"/>
      <c r="V98" s="3"/>
    </row>
    <row r="99" spans="14:22" x14ac:dyDescent="0.25">
      <c r="N99" s="3"/>
      <c r="R99" s="3"/>
      <c r="S99" s="3"/>
      <c r="T99" s="3"/>
      <c r="U99" s="3"/>
      <c r="V99" s="3"/>
    </row>
    <row r="100" spans="14:22" x14ac:dyDescent="0.25">
      <c r="N100" s="3"/>
      <c r="R100" s="3"/>
      <c r="S100" s="3"/>
      <c r="T100" s="3"/>
      <c r="U100" s="3"/>
      <c r="V100" s="3"/>
    </row>
    <row r="101" spans="14:22" x14ac:dyDescent="0.25">
      <c r="N101" s="3"/>
      <c r="R101" s="3"/>
      <c r="S101" s="3"/>
      <c r="T101" s="3"/>
      <c r="U101" s="3"/>
      <c r="V101" s="3"/>
    </row>
    <row r="102" spans="14:22" x14ac:dyDescent="0.25">
      <c r="N102" s="3"/>
      <c r="R102" s="3"/>
      <c r="S102" s="3"/>
      <c r="T102" s="3"/>
      <c r="U102" s="3"/>
      <c r="V102" s="3"/>
    </row>
    <row r="103" spans="14:22" x14ac:dyDescent="0.25">
      <c r="N103" s="3"/>
      <c r="R103" s="3"/>
      <c r="S103" s="3"/>
      <c r="T103" s="3"/>
      <c r="U103" s="3"/>
      <c r="V103" s="3"/>
    </row>
    <row r="104" spans="14:22" x14ac:dyDescent="0.25">
      <c r="N104" s="3"/>
      <c r="R104" s="3"/>
      <c r="S104" s="3"/>
      <c r="T104" s="3"/>
      <c r="U104" s="3"/>
      <c r="V104" s="3"/>
    </row>
    <row r="105" spans="14:22" x14ac:dyDescent="0.25">
      <c r="N105" s="3"/>
      <c r="R105" s="3"/>
      <c r="S105" s="3"/>
      <c r="T105" s="3"/>
      <c r="U105" s="3"/>
      <c r="V105" s="3"/>
    </row>
    <row r="106" spans="14:22" x14ac:dyDescent="0.25">
      <c r="N106" s="3"/>
      <c r="R106" s="3"/>
      <c r="S106" s="3"/>
      <c r="T106" s="3"/>
      <c r="U106" s="3"/>
      <c r="V106" s="3"/>
    </row>
    <row r="107" spans="14:22" x14ac:dyDescent="0.25">
      <c r="N107" s="3"/>
      <c r="R107" s="3"/>
      <c r="S107" s="3"/>
      <c r="T107" s="3"/>
      <c r="U107" s="3"/>
      <c r="V107" s="3"/>
    </row>
    <row r="108" spans="14:22" x14ac:dyDescent="0.25">
      <c r="N108" s="3"/>
      <c r="R108" s="3"/>
      <c r="S108" s="3"/>
      <c r="T108" s="3"/>
      <c r="U108" s="3"/>
      <c r="V108" s="3"/>
    </row>
    <row r="109" spans="14:22" x14ac:dyDescent="0.25">
      <c r="N109" s="3"/>
      <c r="R109" s="3"/>
      <c r="S109" s="3"/>
      <c r="T109" s="3"/>
      <c r="U109" s="3"/>
      <c r="V109" s="3"/>
    </row>
    <row r="110" spans="14:22" x14ac:dyDescent="0.25">
      <c r="N110" s="3"/>
      <c r="R110" s="3"/>
      <c r="S110" s="3"/>
      <c r="T110" s="3"/>
      <c r="U110" s="3"/>
      <c r="V110" s="3"/>
    </row>
    <row r="111" spans="14:22" x14ac:dyDescent="0.25">
      <c r="N111" s="3"/>
      <c r="R111" s="3"/>
      <c r="S111" s="3"/>
      <c r="T111" s="3"/>
      <c r="U111" s="3"/>
      <c r="V111" s="3"/>
    </row>
    <row r="112" spans="14:22" x14ac:dyDescent="0.25">
      <c r="N112" s="3"/>
      <c r="R112" s="3"/>
      <c r="S112" s="3"/>
      <c r="T112" s="3"/>
      <c r="U112" s="3"/>
      <c r="V112" s="3"/>
    </row>
    <row r="113" spans="14:22" x14ac:dyDescent="0.25">
      <c r="N113" s="3"/>
      <c r="R113" s="3"/>
      <c r="S113" s="3"/>
      <c r="T113" s="3"/>
      <c r="U113" s="3"/>
      <c r="V113" s="3"/>
    </row>
    <row r="114" spans="14:22" x14ac:dyDescent="0.25">
      <c r="N114" s="3"/>
      <c r="R114" s="3"/>
      <c r="S114" s="3"/>
      <c r="T114" s="3"/>
      <c r="U114" s="3"/>
      <c r="V114" s="3"/>
    </row>
    <row r="115" spans="14:22" x14ac:dyDescent="0.25">
      <c r="N115" s="3"/>
      <c r="R115" s="3"/>
      <c r="S115" s="3"/>
      <c r="T115" s="3"/>
      <c r="U115" s="3"/>
      <c r="V115" s="3"/>
    </row>
    <row r="116" spans="14:22" x14ac:dyDescent="0.25">
      <c r="N116" s="3"/>
      <c r="R116" s="3"/>
      <c r="S116" s="3"/>
      <c r="T116" s="3"/>
      <c r="U116" s="3"/>
      <c r="V116" s="3"/>
    </row>
    <row r="117" spans="14:22" x14ac:dyDescent="0.25">
      <c r="N117" s="3"/>
      <c r="R117" s="3"/>
      <c r="S117" s="3"/>
      <c r="T117" s="3"/>
      <c r="U117" s="3"/>
      <c r="V117" s="3"/>
    </row>
    <row r="118" spans="14:22" x14ac:dyDescent="0.25">
      <c r="N118" s="3"/>
      <c r="R118" s="3"/>
      <c r="S118" s="3"/>
      <c r="T118" s="3"/>
      <c r="U118" s="3"/>
      <c r="V118" s="3"/>
    </row>
    <row r="119" spans="14:22" x14ac:dyDescent="0.25">
      <c r="N119" s="3"/>
      <c r="R119" s="3"/>
      <c r="S119" s="3"/>
      <c r="T119" s="3"/>
      <c r="U119" s="3"/>
      <c r="V119" s="3"/>
    </row>
    <row r="120" spans="14:22" x14ac:dyDescent="0.25">
      <c r="N120" s="3"/>
      <c r="R120" s="3"/>
      <c r="S120" s="3"/>
      <c r="T120" s="3"/>
      <c r="U120" s="3"/>
      <c r="V120" s="3"/>
    </row>
    <row r="121" spans="14:22" x14ac:dyDescent="0.25">
      <c r="N121" s="3"/>
      <c r="R121" s="3"/>
      <c r="S121" s="3"/>
      <c r="T121" s="3"/>
      <c r="U121" s="3"/>
      <c r="V121" s="3"/>
    </row>
    <row r="122" spans="14:22" x14ac:dyDescent="0.25">
      <c r="N122" s="3"/>
      <c r="R122" s="3"/>
      <c r="S122" s="3"/>
      <c r="T122" s="3"/>
      <c r="U122" s="3"/>
      <c r="V122" s="3"/>
    </row>
    <row r="123" spans="14:22" x14ac:dyDescent="0.25">
      <c r="N123" s="3"/>
      <c r="R123" s="3"/>
      <c r="S123" s="3"/>
      <c r="T123" s="3"/>
      <c r="U123" s="3"/>
      <c r="V123" s="3"/>
    </row>
    <row r="124" spans="14:22" x14ac:dyDescent="0.25">
      <c r="N124" s="3"/>
      <c r="R124" s="3"/>
      <c r="S124" s="3"/>
      <c r="T124" s="3"/>
      <c r="U124" s="3"/>
      <c r="V124" s="3"/>
    </row>
    <row r="125" spans="14:22" x14ac:dyDescent="0.25">
      <c r="N125" s="3"/>
      <c r="R125" s="3"/>
      <c r="S125" s="3"/>
      <c r="T125" s="3"/>
      <c r="U125" s="3"/>
      <c r="V125" s="3"/>
    </row>
    <row r="126" spans="14:22" x14ac:dyDescent="0.25">
      <c r="N126" s="3"/>
      <c r="R126" s="3"/>
      <c r="S126" s="3"/>
      <c r="T126" s="3"/>
      <c r="U126" s="3"/>
      <c r="V126" s="3"/>
    </row>
    <row r="127" spans="14:22" x14ac:dyDescent="0.25">
      <c r="N127" s="3"/>
      <c r="R127" s="3"/>
      <c r="S127" s="3"/>
      <c r="T127" s="3"/>
      <c r="U127" s="3"/>
      <c r="V127" s="3"/>
    </row>
    <row r="128" spans="14:22" x14ac:dyDescent="0.25">
      <c r="N128" s="3"/>
      <c r="R128" s="3"/>
      <c r="S128" s="3"/>
      <c r="T128" s="3"/>
      <c r="U128" s="3"/>
      <c r="V128" s="3"/>
    </row>
    <row r="129" spans="14:22" x14ac:dyDescent="0.25">
      <c r="N129" s="3"/>
      <c r="R129" s="3"/>
      <c r="S129" s="3"/>
      <c r="T129" s="3"/>
      <c r="U129" s="3"/>
      <c r="V129" s="3"/>
    </row>
    <row r="130" spans="14:22" x14ac:dyDescent="0.25">
      <c r="N130" s="3"/>
      <c r="R130" s="3"/>
      <c r="S130" s="3"/>
      <c r="T130" s="3"/>
      <c r="U130" s="3"/>
      <c r="V130" s="3"/>
    </row>
    <row r="131" spans="14:22" x14ac:dyDescent="0.25">
      <c r="N131" s="3"/>
      <c r="R131" s="3"/>
      <c r="S131" s="3"/>
      <c r="T131" s="3"/>
      <c r="U131" s="3"/>
      <c r="V131" s="3"/>
    </row>
    <row r="132" spans="14:22" x14ac:dyDescent="0.25">
      <c r="N132" s="3"/>
      <c r="R132" s="3"/>
      <c r="S132" s="3"/>
      <c r="T132" s="3"/>
      <c r="U132" s="3"/>
      <c r="V132" s="3"/>
    </row>
    <row r="133" spans="14:22" x14ac:dyDescent="0.25">
      <c r="N133" s="3"/>
      <c r="R133" s="3"/>
      <c r="S133" s="3"/>
      <c r="T133" s="3"/>
      <c r="U133" s="3"/>
      <c r="V133" s="3"/>
    </row>
    <row r="134" spans="14:22" x14ac:dyDescent="0.25">
      <c r="N134" s="3"/>
      <c r="R134" s="3"/>
      <c r="S134" s="3"/>
      <c r="T134" s="3"/>
      <c r="U134" s="3"/>
      <c r="V134" s="3"/>
    </row>
    <row r="135" spans="14:22" x14ac:dyDescent="0.25">
      <c r="N135" s="3"/>
      <c r="R135" s="3"/>
      <c r="S135" s="3"/>
      <c r="T135" s="3"/>
      <c r="U135" s="3"/>
      <c r="V135" s="3"/>
    </row>
    <row r="136" spans="14:22" x14ac:dyDescent="0.25">
      <c r="N136" s="3"/>
      <c r="R136" s="3"/>
      <c r="S136" s="3"/>
      <c r="T136" s="3"/>
      <c r="U136" s="3"/>
      <c r="V136" s="3"/>
    </row>
    <row r="137" spans="14:22" x14ac:dyDescent="0.25">
      <c r="N137" s="3"/>
      <c r="R137" s="3"/>
      <c r="S137" s="3"/>
      <c r="T137" s="3"/>
      <c r="U137" s="3"/>
      <c r="V137" s="3"/>
    </row>
    <row r="138" spans="14:22" x14ac:dyDescent="0.25">
      <c r="N138" s="3"/>
      <c r="R138" s="3"/>
      <c r="S138" s="3"/>
      <c r="T138" s="3"/>
      <c r="U138" s="3"/>
      <c r="V138" s="3"/>
    </row>
    <row r="139" spans="14:22" x14ac:dyDescent="0.25">
      <c r="N139" s="3"/>
      <c r="R139" s="3"/>
      <c r="S139" s="3"/>
      <c r="T139" s="3"/>
      <c r="U139" s="3"/>
      <c r="V139" s="3"/>
    </row>
    <row r="140" spans="14:22" x14ac:dyDescent="0.25">
      <c r="N140" s="3"/>
      <c r="R140" s="3"/>
      <c r="S140" s="3"/>
      <c r="T140" s="3"/>
      <c r="U140" s="3"/>
      <c r="V140" s="3"/>
    </row>
    <row r="141" spans="14:22" x14ac:dyDescent="0.25">
      <c r="N141" s="3"/>
      <c r="R141" s="3"/>
      <c r="S141" s="3"/>
      <c r="T141" s="3"/>
      <c r="U141" s="3"/>
      <c r="V141" s="3"/>
    </row>
    <row r="142" spans="14:22" x14ac:dyDescent="0.25">
      <c r="N142" s="3"/>
      <c r="R142" s="3"/>
      <c r="S142" s="3"/>
      <c r="T142" s="3"/>
      <c r="U142" s="3"/>
      <c r="V142" s="3"/>
    </row>
    <row r="143" spans="14:22" x14ac:dyDescent="0.25">
      <c r="N143" s="3"/>
      <c r="R143" s="3"/>
      <c r="S143" s="3"/>
      <c r="T143" s="3"/>
      <c r="U143" s="3"/>
      <c r="V143" s="3"/>
    </row>
    <row r="144" spans="14:22" x14ac:dyDescent="0.25">
      <c r="N144" s="3"/>
      <c r="R144" s="3"/>
      <c r="S144" s="3"/>
      <c r="T144" s="3"/>
      <c r="U144" s="3"/>
      <c r="V144" s="3"/>
    </row>
    <row r="145" spans="14:22" x14ac:dyDescent="0.25">
      <c r="N145" s="3"/>
      <c r="R145" s="3"/>
      <c r="S145" s="3"/>
      <c r="T145" s="3"/>
      <c r="U145" s="3"/>
      <c r="V145" s="3"/>
    </row>
    <row r="146" spans="14:22" x14ac:dyDescent="0.25">
      <c r="N146" s="3"/>
      <c r="R146" s="3"/>
      <c r="S146" s="3"/>
      <c r="T146" s="3"/>
      <c r="U146" s="3"/>
      <c r="V146" s="3"/>
    </row>
    <row r="147" spans="14:22" x14ac:dyDescent="0.25">
      <c r="N147" s="3"/>
      <c r="R147" s="3"/>
      <c r="S147" s="3"/>
      <c r="T147" s="3"/>
      <c r="U147" s="3"/>
      <c r="V147" s="3"/>
    </row>
    <row r="148" spans="14:22" x14ac:dyDescent="0.25">
      <c r="N148" s="3"/>
      <c r="R148" s="3"/>
      <c r="S148" s="3"/>
      <c r="T148" s="3"/>
      <c r="U148" s="3"/>
      <c r="V148" s="3"/>
    </row>
    <row r="149" spans="14:22" x14ac:dyDescent="0.25">
      <c r="N149" s="3"/>
      <c r="R149" s="3"/>
      <c r="S149" s="3"/>
      <c r="T149" s="3"/>
      <c r="U149" s="3"/>
      <c r="V149" s="3"/>
    </row>
    <row r="150" spans="14:22" x14ac:dyDescent="0.25">
      <c r="N150" s="3"/>
      <c r="R150" s="3"/>
      <c r="S150" s="3"/>
      <c r="T150" s="3"/>
      <c r="U150" s="3"/>
      <c r="V150" s="3"/>
    </row>
    <row r="151" spans="14:22" x14ac:dyDescent="0.25">
      <c r="N151" s="3"/>
      <c r="R151" s="3"/>
      <c r="S151" s="3"/>
      <c r="T151" s="3"/>
      <c r="U151" s="3"/>
      <c r="V151" s="3"/>
    </row>
    <row r="152" spans="14:22" x14ac:dyDescent="0.25">
      <c r="N152" s="3"/>
      <c r="R152" s="3"/>
      <c r="S152" s="3"/>
      <c r="T152" s="3"/>
      <c r="U152" s="3"/>
      <c r="V152" s="3"/>
    </row>
    <row r="153" spans="14:22" x14ac:dyDescent="0.25">
      <c r="N153" s="3"/>
      <c r="R153" s="3"/>
      <c r="S153" s="3"/>
      <c r="T153" s="3"/>
      <c r="U153" s="3"/>
      <c r="V153" s="3"/>
    </row>
    <row r="154" spans="14:22" x14ac:dyDescent="0.25">
      <c r="N154" s="3"/>
      <c r="R154" s="3"/>
      <c r="S154" s="3"/>
      <c r="T154" s="3"/>
      <c r="U154" s="3"/>
      <c r="V154" s="3"/>
    </row>
    <row r="155" spans="14:22" x14ac:dyDescent="0.25">
      <c r="N155" s="3"/>
      <c r="R155" s="3"/>
      <c r="S155" s="3"/>
      <c r="T155" s="3"/>
      <c r="U155" s="3"/>
      <c r="V155" s="3"/>
    </row>
    <row r="156" spans="14:22" x14ac:dyDescent="0.25">
      <c r="N156" s="3"/>
      <c r="R156" s="3"/>
      <c r="S156" s="3"/>
      <c r="T156" s="3"/>
      <c r="U156" s="3"/>
      <c r="V156" s="3"/>
    </row>
    <row r="157" spans="14:22" x14ac:dyDescent="0.25">
      <c r="N157" s="3"/>
      <c r="R157" s="3"/>
      <c r="S157" s="3"/>
      <c r="T157" s="3"/>
      <c r="U157" s="3"/>
      <c r="V157" s="3"/>
    </row>
    <row r="158" spans="14:22" x14ac:dyDescent="0.25">
      <c r="N158" s="3"/>
      <c r="R158" s="3"/>
      <c r="S158" s="3"/>
      <c r="T158" s="3"/>
      <c r="U158" s="3"/>
      <c r="V158" s="3"/>
    </row>
    <row r="159" spans="14:22" x14ac:dyDescent="0.25">
      <c r="N159" s="3"/>
      <c r="R159" s="3"/>
      <c r="S159" s="3"/>
      <c r="T159" s="3"/>
      <c r="U159" s="3"/>
      <c r="V159" s="3"/>
    </row>
    <row r="160" spans="14:22" x14ac:dyDescent="0.25">
      <c r="N160" s="3"/>
      <c r="R160" s="3"/>
      <c r="S160" s="3"/>
      <c r="T160" s="3"/>
      <c r="U160" s="3"/>
      <c r="V160" s="3"/>
    </row>
    <row r="161" spans="14:22" x14ac:dyDescent="0.25">
      <c r="N161" s="3"/>
      <c r="R161" s="3"/>
      <c r="S161" s="3"/>
      <c r="T161" s="3"/>
      <c r="U161" s="3"/>
      <c r="V161" s="3"/>
    </row>
    <row r="162" spans="14:22" x14ac:dyDescent="0.25">
      <c r="N162" s="3"/>
      <c r="R162" s="3"/>
      <c r="S162" s="3"/>
      <c r="T162" s="3"/>
      <c r="U162" s="3"/>
      <c r="V162" s="3"/>
    </row>
    <row r="163" spans="14:22" x14ac:dyDescent="0.25">
      <c r="N163" s="3"/>
      <c r="R163" s="3"/>
      <c r="S163" s="3"/>
      <c r="T163" s="3"/>
      <c r="U163" s="3"/>
      <c r="V163" s="3"/>
    </row>
    <row r="164" spans="14:22" x14ac:dyDescent="0.25">
      <c r="N164" s="3"/>
      <c r="R164" s="3"/>
      <c r="S164" s="3"/>
      <c r="T164" s="3"/>
      <c r="U164" s="3"/>
      <c r="V164" s="3"/>
    </row>
    <row r="165" spans="14:22" x14ac:dyDescent="0.25">
      <c r="N165" s="3"/>
      <c r="R165" s="3"/>
      <c r="S165" s="3"/>
      <c r="T165" s="3"/>
      <c r="U165" s="3"/>
      <c r="V165" s="3"/>
    </row>
    <row r="166" spans="14:22" x14ac:dyDescent="0.25">
      <c r="N166" s="3"/>
      <c r="R166" s="3"/>
      <c r="S166" s="3"/>
      <c r="T166" s="3"/>
      <c r="U166" s="3"/>
      <c r="V166" s="3"/>
    </row>
    <row r="167" spans="14:22" x14ac:dyDescent="0.25">
      <c r="N167" s="3"/>
      <c r="R167" s="3"/>
      <c r="S167" s="3"/>
      <c r="T167" s="3"/>
      <c r="U167" s="3"/>
      <c r="V167" s="3"/>
    </row>
    <row r="168" spans="14:22" x14ac:dyDescent="0.25">
      <c r="N168" s="3"/>
      <c r="R168" s="3"/>
      <c r="S168" s="3"/>
      <c r="T168" s="3"/>
      <c r="U168" s="3"/>
      <c r="V168" s="3"/>
    </row>
    <row r="169" spans="14:22" x14ac:dyDescent="0.25">
      <c r="N169" s="3"/>
      <c r="R169" s="3"/>
      <c r="S169" s="3"/>
      <c r="T169" s="3"/>
      <c r="U169" s="3"/>
      <c r="V169" s="3"/>
    </row>
    <row r="170" spans="14:22" x14ac:dyDescent="0.25">
      <c r="N170" s="3"/>
      <c r="R170" s="3"/>
      <c r="S170" s="3"/>
      <c r="T170" s="3"/>
      <c r="U170" s="3"/>
      <c r="V170" s="3"/>
    </row>
    <row r="171" spans="14:22" x14ac:dyDescent="0.25">
      <c r="N171" s="3"/>
      <c r="R171" s="3"/>
      <c r="S171" s="3"/>
      <c r="T171" s="3"/>
      <c r="U171" s="3"/>
      <c r="V171" s="3"/>
    </row>
    <row r="172" spans="14:22" x14ac:dyDescent="0.25">
      <c r="N172" s="3"/>
      <c r="R172" s="3"/>
      <c r="S172" s="3"/>
      <c r="T172" s="3"/>
      <c r="U172" s="3"/>
      <c r="V172" s="3"/>
    </row>
    <row r="173" spans="14:22" x14ac:dyDescent="0.25">
      <c r="N173" s="3"/>
      <c r="R173" s="3"/>
      <c r="S173" s="3"/>
      <c r="T173" s="3"/>
      <c r="U173" s="3"/>
      <c r="V173" s="3"/>
    </row>
    <row r="174" spans="14:22" x14ac:dyDescent="0.25">
      <c r="N174" s="3"/>
      <c r="R174" s="3"/>
      <c r="S174" s="3"/>
      <c r="T174" s="3"/>
      <c r="U174" s="3"/>
      <c r="V174" s="3"/>
    </row>
    <row r="175" spans="14:22" x14ac:dyDescent="0.25">
      <c r="N175" s="3"/>
      <c r="R175" s="3"/>
      <c r="S175" s="3"/>
      <c r="T175" s="3"/>
      <c r="U175" s="3"/>
      <c r="V175" s="3"/>
    </row>
    <row r="176" spans="14:22" x14ac:dyDescent="0.25">
      <c r="N176" s="3"/>
      <c r="R176" s="3"/>
      <c r="S176" s="3"/>
      <c r="T176" s="3"/>
      <c r="U176" s="3"/>
      <c r="V176" s="3"/>
    </row>
    <row r="177" spans="14:22" x14ac:dyDescent="0.25">
      <c r="N177" s="3"/>
      <c r="R177" s="3"/>
      <c r="S177" s="3"/>
      <c r="T177" s="3"/>
      <c r="U177" s="3"/>
      <c r="V177" s="3"/>
    </row>
    <row r="178" spans="14:22" x14ac:dyDescent="0.25">
      <c r="N178" s="3"/>
      <c r="R178" s="3"/>
      <c r="S178" s="3"/>
      <c r="T178" s="3"/>
      <c r="U178" s="3"/>
      <c r="V178" s="3"/>
    </row>
    <row r="179" spans="14:22" x14ac:dyDescent="0.25">
      <c r="N179" s="3"/>
      <c r="R179" s="3"/>
      <c r="S179" s="3"/>
      <c r="T179" s="3"/>
      <c r="U179" s="3"/>
      <c r="V179" s="3"/>
    </row>
    <row r="180" spans="14:22" x14ac:dyDescent="0.25">
      <c r="N180" s="3"/>
      <c r="R180" s="3"/>
      <c r="S180" s="3"/>
      <c r="T180" s="3"/>
      <c r="U180" s="3"/>
      <c r="V180" s="3"/>
    </row>
    <row r="181" spans="14:22" x14ac:dyDescent="0.25">
      <c r="N181" s="3"/>
      <c r="R181" s="3"/>
      <c r="S181" s="3"/>
      <c r="T181" s="3"/>
      <c r="U181" s="3"/>
      <c r="V181" s="3"/>
    </row>
    <row r="182" spans="14:22" x14ac:dyDescent="0.25">
      <c r="N182" s="3"/>
      <c r="R182" s="3"/>
      <c r="S182" s="3"/>
      <c r="T182" s="3"/>
      <c r="U182" s="3"/>
      <c r="V182" s="3"/>
    </row>
    <row r="183" spans="14:22" x14ac:dyDescent="0.25">
      <c r="N183" s="3"/>
      <c r="R183" s="3"/>
      <c r="S183" s="3"/>
      <c r="T183" s="3"/>
      <c r="U183" s="3"/>
      <c r="V183" s="3"/>
    </row>
    <row r="184" spans="14:22" x14ac:dyDescent="0.25">
      <c r="N184" s="3"/>
      <c r="R184" s="3"/>
      <c r="S184" s="3"/>
      <c r="T184" s="3"/>
      <c r="U184" s="3"/>
      <c r="V184" s="3"/>
    </row>
    <row r="185" spans="14:22" x14ac:dyDescent="0.25">
      <c r="N185" s="3"/>
      <c r="R185" s="3"/>
      <c r="S185" s="3"/>
      <c r="T185" s="3"/>
      <c r="U185" s="3"/>
      <c r="V185" s="3"/>
    </row>
    <row r="186" spans="14:22" x14ac:dyDescent="0.25">
      <c r="N186" s="3"/>
      <c r="R186" s="3"/>
      <c r="S186" s="3"/>
      <c r="T186" s="3"/>
      <c r="U186" s="3"/>
      <c r="V186" s="3"/>
    </row>
    <row r="187" spans="14:22" x14ac:dyDescent="0.25">
      <c r="N187" s="3"/>
      <c r="R187" s="3"/>
      <c r="S187" s="3"/>
      <c r="T187" s="3"/>
      <c r="U187" s="3"/>
      <c r="V187" s="3"/>
    </row>
    <row r="188" spans="14:22" x14ac:dyDescent="0.25">
      <c r="N188" s="3"/>
      <c r="R188" s="3"/>
      <c r="S188" s="3"/>
      <c r="T188" s="3"/>
      <c r="U188" s="3"/>
      <c r="V188" s="3"/>
    </row>
    <row r="189" spans="14:22" x14ac:dyDescent="0.25">
      <c r="N189" s="3"/>
      <c r="R189" s="3"/>
      <c r="S189" s="3"/>
      <c r="T189" s="3"/>
      <c r="U189" s="3"/>
      <c r="V189" s="3"/>
    </row>
    <row r="190" spans="14:22" x14ac:dyDescent="0.25">
      <c r="N190" s="3"/>
      <c r="R190" s="3"/>
      <c r="S190" s="3"/>
      <c r="T190" s="3"/>
      <c r="U190" s="3"/>
      <c r="V190" s="3"/>
    </row>
    <row r="191" spans="14:22" x14ac:dyDescent="0.25">
      <c r="N191" s="3"/>
      <c r="R191" s="3"/>
      <c r="S191" s="3"/>
      <c r="T191" s="3"/>
      <c r="U191" s="3"/>
      <c r="V191" s="3"/>
    </row>
    <row r="192" spans="14:22" x14ac:dyDescent="0.25">
      <c r="N192" s="3"/>
      <c r="R192" s="3"/>
      <c r="S192" s="3"/>
      <c r="T192" s="3"/>
      <c r="U192" s="3"/>
      <c r="V192" s="3"/>
    </row>
    <row r="193" spans="14:22" x14ac:dyDescent="0.25">
      <c r="N193" s="3"/>
      <c r="R193" s="3"/>
      <c r="S193" s="3"/>
      <c r="T193" s="3"/>
      <c r="U193" s="3"/>
      <c r="V193" s="3"/>
    </row>
    <row r="194" spans="14:22" x14ac:dyDescent="0.25">
      <c r="N194" s="3"/>
      <c r="R194" s="3"/>
      <c r="S194" s="3"/>
      <c r="T194" s="3"/>
      <c r="U194" s="3"/>
      <c r="V194" s="3"/>
    </row>
    <row r="195" spans="14:22" x14ac:dyDescent="0.25">
      <c r="N195" s="3"/>
      <c r="R195" s="3"/>
      <c r="S195" s="3"/>
      <c r="T195" s="3"/>
      <c r="U195" s="3"/>
      <c r="V195" s="3"/>
    </row>
    <row r="196" spans="14:22" x14ac:dyDescent="0.25">
      <c r="N196" s="3"/>
      <c r="R196" s="3"/>
      <c r="S196" s="3"/>
      <c r="T196" s="3"/>
      <c r="U196" s="3"/>
      <c r="V196" s="3"/>
    </row>
    <row r="197" spans="14:22" x14ac:dyDescent="0.25">
      <c r="N197" s="3"/>
      <c r="R197" s="3"/>
      <c r="S197" s="3"/>
      <c r="T197" s="3"/>
      <c r="U197" s="3"/>
      <c r="V197" s="3"/>
    </row>
    <row r="198" spans="14:22" x14ac:dyDescent="0.25">
      <c r="N198" s="3"/>
      <c r="R198" s="3"/>
      <c r="S198" s="3"/>
      <c r="T198" s="3"/>
      <c r="U198" s="3"/>
      <c r="V198" s="3"/>
    </row>
    <row r="199" spans="14:22" x14ac:dyDescent="0.25">
      <c r="N199" s="3"/>
      <c r="R199" s="3"/>
      <c r="S199" s="3"/>
      <c r="T199" s="3"/>
      <c r="U199" s="3"/>
      <c r="V199" s="3"/>
    </row>
    <row r="200" spans="14:22" x14ac:dyDescent="0.25">
      <c r="N200" s="3"/>
      <c r="R200" s="3"/>
      <c r="S200" s="3"/>
      <c r="T200" s="3"/>
      <c r="U200" s="3"/>
      <c r="V200" s="3"/>
    </row>
    <row r="201" spans="14:22" x14ac:dyDescent="0.25">
      <c r="N201" s="3"/>
      <c r="R201" s="3"/>
      <c r="S201" s="3"/>
      <c r="T201" s="3"/>
      <c r="U201" s="3"/>
      <c r="V201" s="3"/>
    </row>
    <row r="202" spans="14:22" x14ac:dyDescent="0.25">
      <c r="N202" s="3"/>
      <c r="R202" s="3"/>
      <c r="S202" s="3"/>
      <c r="T202" s="3"/>
      <c r="U202" s="3"/>
      <c r="V202" s="3"/>
    </row>
    <row r="203" spans="14:22" x14ac:dyDescent="0.25">
      <c r="N203" s="3"/>
      <c r="R203" s="3"/>
      <c r="S203" s="3"/>
      <c r="T203" s="3"/>
      <c r="U203" s="3"/>
      <c r="V203" s="3"/>
    </row>
    <row r="204" spans="14:22" x14ac:dyDescent="0.25">
      <c r="N204" s="3"/>
      <c r="R204" s="3"/>
      <c r="S204" s="3"/>
      <c r="T204" s="3"/>
      <c r="U204" s="3"/>
      <c r="V204" s="3"/>
    </row>
    <row r="205" spans="14:22" x14ac:dyDescent="0.25">
      <c r="N205" s="3"/>
      <c r="R205" s="3"/>
      <c r="S205" s="3"/>
      <c r="T205" s="3"/>
      <c r="U205" s="3"/>
      <c r="V205" s="3"/>
    </row>
    <row r="206" spans="14:22" x14ac:dyDescent="0.25">
      <c r="N206" s="3"/>
      <c r="R206" s="3"/>
      <c r="S206" s="3"/>
      <c r="T206" s="3"/>
      <c r="U206" s="3"/>
      <c r="V206" s="3"/>
    </row>
    <row r="207" spans="14:22" x14ac:dyDescent="0.25">
      <c r="N207" s="3"/>
      <c r="R207" s="3"/>
      <c r="S207" s="3"/>
      <c r="T207" s="3"/>
      <c r="U207" s="3"/>
      <c r="V207" s="3"/>
    </row>
    <row r="208" spans="14:22" x14ac:dyDescent="0.25">
      <c r="N208" s="3"/>
      <c r="R208" s="3"/>
      <c r="S208" s="3"/>
      <c r="T208" s="3"/>
      <c r="U208" s="3"/>
      <c r="V208" s="3"/>
    </row>
    <row r="209" spans="14:22" x14ac:dyDescent="0.25">
      <c r="N209" s="3"/>
      <c r="R209" s="3"/>
      <c r="S209" s="3"/>
      <c r="T209" s="3"/>
      <c r="U209" s="3"/>
      <c r="V209" s="3"/>
    </row>
    <row r="210" spans="14:22" x14ac:dyDescent="0.25">
      <c r="N210" s="3"/>
      <c r="R210" s="3"/>
      <c r="S210" s="3"/>
      <c r="T210" s="3"/>
      <c r="U210" s="3"/>
      <c r="V210" s="3"/>
    </row>
    <row r="211" spans="14:22" x14ac:dyDescent="0.25">
      <c r="N211" s="3"/>
      <c r="R211" s="3"/>
      <c r="S211" s="3"/>
      <c r="T211" s="3"/>
      <c r="U211" s="3"/>
      <c r="V211" s="3"/>
    </row>
    <row r="212" spans="14:22" x14ac:dyDescent="0.25">
      <c r="N212" s="3"/>
      <c r="R212" s="3"/>
      <c r="S212" s="3"/>
      <c r="T212" s="3"/>
      <c r="U212" s="3"/>
      <c r="V212" s="3"/>
    </row>
    <row r="213" spans="14:22" x14ac:dyDescent="0.25">
      <c r="N213" s="3"/>
      <c r="R213" s="3"/>
      <c r="S213" s="3"/>
      <c r="T213" s="3"/>
      <c r="U213" s="3"/>
      <c r="V213" s="3"/>
    </row>
    <row r="214" spans="14:22" x14ac:dyDescent="0.25">
      <c r="N214" s="3"/>
      <c r="R214" s="3"/>
      <c r="S214" s="3"/>
      <c r="T214" s="3"/>
      <c r="U214" s="3"/>
      <c r="V214" s="3"/>
    </row>
    <row r="215" spans="14:22" x14ac:dyDescent="0.25">
      <c r="N215" s="3"/>
      <c r="R215" s="3"/>
      <c r="S215" s="3"/>
      <c r="T215" s="3"/>
      <c r="U215" s="3"/>
      <c r="V215" s="3"/>
    </row>
    <row r="216" spans="14:22" x14ac:dyDescent="0.25">
      <c r="N216" s="3"/>
      <c r="R216" s="3"/>
      <c r="S216" s="3"/>
      <c r="T216" s="3"/>
      <c r="U216" s="3"/>
      <c r="V216" s="3"/>
    </row>
    <row r="217" spans="14:22" x14ac:dyDescent="0.25">
      <c r="N217" s="3"/>
      <c r="R217" s="3"/>
      <c r="S217" s="3"/>
      <c r="T217" s="3"/>
      <c r="U217" s="3"/>
      <c r="V217" s="3"/>
    </row>
    <row r="218" spans="14:22" x14ac:dyDescent="0.25">
      <c r="N218" s="3"/>
      <c r="R218" s="3"/>
      <c r="S218" s="3"/>
      <c r="T218" s="3"/>
      <c r="U218" s="3"/>
      <c r="V218" s="3"/>
    </row>
    <row r="219" spans="14:22" x14ac:dyDescent="0.25">
      <c r="N219" s="3"/>
      <c r="R219" s="3"/>
      <c r="S219" s="3"/>
      <c r="T219" s="3"/>
      <c r="U219" s="3"/>
      <c r="V219" s="3"/>
    </row>
    <row r="220" spans="14:22" x14ac:dyDescent="0.25">
      <c r="N220" s="3"/>
      <c r="R220" s="3"/>
      <c r="S220" s="3"/>
      <c r="T220" s="3"/>
      <c r="U220" s="3"/>
      <c r="V220" s="3"/>
    </row>
    <row r="221" spans="14:22" x14ac:dyDescent="0.25">
      <c r="N221" s="3"/>
      <c r="R221" s="3"/>
      <c r="S221" s="3"/>
      <c r="T221" s="3"/>
      <c r="U221" s="3"/>
      <c r="V221" s="3"/>
    </row>
    <row r="222" spans="14:22" x14ac:dyDescent="0.25">
      <c r="N222" s="3"/>
      <c r="R222" s="3"/>
      <c r="S222" s="3"/>
      <c r="T222" s="3"/>
      <c r="U222" s="3"/>
      <c r="V222" s="3"/>
    </row>
    <row r="223" spans="14:22" x14ac:dyDescent="0.25">
      <c r="N223" s="3"/>
      <c r="R223" s="3"/>
      <c r="S223" s="3"/>
      <c r="T223" s="3"/>
      <c r="U223" s="3"/>
      <c r="V223" s="3"/>
    </row>
    <row r="224" spans="14:22" x14ac:dyDescent="0.25">
      <c r="N224" s="3"/>
      <c r="R224" s="3"/>
      <c r="S224" s="3"/>
      <c r="T224" s="3"/>
      <c r="U224" s="3"/>
      <c r="V224" s="3"/>
    </row>
    <row r="225" spans="14:22" x14ac:dyDescent="0.25">
      <c r="N225" s="3"/>
      <c r="R225" s="3"/>
      <c r="S225" s="3"/>
      <c r="T225" s="3"/>
      <c r="U225" s="3"/>
      <c r="V225" s="3"/>
    </row>
    <row r="226" spans="14:22" x14ac:dyDescent="0.25">
      <c r="N226" s="3"/>
      <c r="R226" s="3"/>
      <c r="S226" s="3"/>
      <c r="T226" s="3"/>
      <c r="U226" s="3"/>
      <c r="V226" s="3"/>
    </row>
    <row r="227" spans="14:22" x14ac:dyDescent="0.25">
      <c r="N227" s="3"/>
      <c r="R227" s="3"/>
      <c r="S227" s="3"/>
      <c r="T227" s="3"/>
      <c r="U227" s="3"/>
      <c r="V227" s="3"/>
    </row>
    <row r="228" spans="14:22" x14ac:dyDescent="0.25">
      <c r="N228" s="3"/>
      <c r="R228" s="3"/>
      <c r="S228" s="3"/>
      <c r="T228" s="3"/>
      <c r="U228" s="3"/>
      <c r="V228" s="3"/>
    </row>
    <row r="229" spans="14:22" x14ac:dyDescent="0.25">
      <c r="N229" s="3"/>
      <c r="R229" s="3"/>
      <c r="S229" s="3"/>
      <c r="T229" s="3"/>
      <c r="U229" s="3"/>
      <c r="V229" s="3"/>
    </row>
    <row r="230" spans="14:22" x14ac:dyDescent="0.25">
      <c r="N230" s="3"/>
      <c r="R230" s="3"/>
      <c r="S230" s="3"/>
      <c r="T230" s="3"/>
      <c r="U230" s="3"/>
      <c r="V230" s="3"/>
    </row>
    <row r="231" spans="14:22" x14ac:dyDescent="0.25">
      <c r="N231" s="3"/>
      <c r="R231" s="3"/>
      <c r="S231" s="3"/>
      <c r="T231" s="3"/>
      <c r="U231" s="3"/>
      <c r="V231" s="3"/>
    </row>
    <row r="232" spans="14:22" x14ac:dyDescent="0.25">
      <c r="N232" s="3"/>
      <c r="R232" s="3"/>
      <c r="S232" s="3"/>
      <c r="T232" s="3"/>
      <c r="U232" s="3"/>
      <c r="V232" s="3"/>
    </row>
    <row r="233" spans="14:22" x14ac:dyDescent="0.25">
      <c r="N233" s="3"/>
      <c r="R233" s="3"/>
      <c r="S233" s="3"/>
      <c r="T233" s="3"/>
      <c r="U233" s="3"/>
      <c r="V233" s="3"/>
    </row>
    <row r="234" spans="14:22" x14ac:dyDescent="0.25">
      <c r="N234" s="3"/>
      <c r="R234" s="3"/>
      <c r="S234" s="3"/>
      <c r="T234" s="3"/>
      <c r="U234" s="3"/>
      <c r="V234" s="3"/>
    </row>
    <row r="235" spans="14:22" x14ac:dyDescent="0.25">
      <c r="N235" s="3"/>
      <c r="S235" s="3"/>
      <c r="T235" s="3"/>
      <c r="U235" s="3"/>
      <c r="V235" s="3"/>
    </row>
    <row r="236" spans="14:22" x14ac:dyDescent="0.25">
      <c r="S236" s="3"/>
      <c r="T236" s="3"/>
      <c r="U236" s="3"/>
      <c r="V236" s="3"/>
    </row>
    <row r="237" spans="14:22" x14ac:dyDescent="0.25">
      <c r="S237" s="3"/>
      <c r="T237" s="3"/>
      <c r="U237" s="3"/>
      <c r="V237" s="3"/>
    </row>
    <row r="238" spans="14:22" x14ac:dyDescent="0.25">
      <c r="S238" s="3"/>
      <c r="T238" s="3"/>
      <c r="U238" s="3"/>
      <c r="V238" s="3"/>
    </row>
    <row r="239" spans="14:22" x14ac:dyDescent="0.25">
      <c r="S239" s="3"/>
      <c r="T239" s="3"/>
      <c r="U239" s="3"/>
      <c r="V239" s="3"/>
    </row>
    <row r="240" spans="14:22" x14ac:dyDescent="0.25">
      <c r="S240" s="3"/>
      <c r="T240" s="3"/>
      <c r="U240" s="3"/>
      <c r="V240" s="3"/>
    </row>
    <row r="241" spans="19:22" x14ac:dyDescent="0.25">
      <c r="S241" s="3"/>
      <c r="T241" s="3"/>
      <c r="U241" s="3"/>
      <c r="V241" s="3"/>
    </row>
    <row r="242" spans="19:22" x14ac:dyDescent="0.25">
      <c r="S242" s="3"/>
      <c r="T242" s="3"/>
      <c r="U242" s="3"/>
      <c r="V242" s="3"/>
    </row>
    <row r="243" spans="19:22" x14ac:dyDescent="0.25">
      <c r="S243" s="3"/>
      <c r="T243" s="3"/>
      <c r="U243" s="3"/>
      <c r="V243" s="3"/>
    </row>
    <row r="244" spans="19:22" x14ac:dyDescent="0.25">
      <c r="S244" s="3"/>
      <c r="T244" s="3"/>
      <c r="U244" s="3"/>
      <c r="V244" s="3"/>
    </row>
    <row r="245" spans="19:22" x14ac:dyDescent="0.25">
      <c r="S245" s="3"/>
      <c r="T245" s="3"/>
      <c r="U245" s="3"/>
      <c r="V245" s="3"/>
    </row>
    <row r="246" spans="19:22" x14ac:dyDescent="0.25">
      <c r="S246" s="3"/>
      <c r="T246" s="3"/>
      <c r="U246" s="3"/>
      <c r="V246" s="3"/>
    </row>
    <row r="247" spans="19:22" x14ac:dyDescent="0.25">
      <c r="S247" s="3"/>
      <c r="T247" s="3"/>
      <c r="U247" s="3"/>
      <c r="V247" s="3"/>
    </row>
    <row r="248" spans="19:22" x14ac:dyDescent="0.25">
      <c r="S248" s="3"/>
      <c r="T248" s="3"/>
      <c r="U248" s="3"/>
      <c r="V248" s="3"/>
    </row>
    <row r="249" spans="19:22" x14ac:dyDescent="0.25">
      <c r="S249" s="3"/>
      <c r="T249" s="3"/>
      <c r="U249" s="3"/>
      <c r="V249" s="3"/>
    </row>
    <row r="250" spans="19:22" x14ac:dyDescent="0.25">
      <c r="S250" s="3"/>
      <c r="T250" s="3"/>
      <c r="U250" s="3"/>
      <c r="V250" s="3"/>
    </row>
    <row r="251" spans="19:22" x14ac:dyDescent="0.25">
      <c r="S251" s="3"/>
      <c r="T251" s="3"/>
      <c r="U251" s="3"/>
      <c r="V251" s="3"/>
    </row>
    <row r="252" spans="19:22" x14ac:dyDescent="0.25">
      <c r="S252" s="3"/>
      <c r="T252" s="3"/>
      <c r="U252" s="3"/>
      <c r="V252" s="3"/>
    </row>
    <row r="253" spans="19:22" x14ac:dyDescent="0.25">
      <c r="S253" s="3"/>
      <c r="T253" s="3"/>
      <c r="U253" s="3"/>
      <c r="V253" s="3"/>
    </row>
    <row r="254" spans="19:22" x14ac:dyDescent="0.25">
      <c r="S254" s="3"/>
      <c r="T254" s="3"/>
      <c r="U254" s="3"/>
      <c r="V254" s="3"/>
    </row>
    <row r="255" spans="19:22" x14ac:dyDescent="0.25">
      <c r="S255" s="3"/>
      <c r="T255" s="3"/>
      <c r="U255" s="3"/>
      <c r="V255" s="3"/>
    </row>
    <row r="256" spans="19:22" x14ac:dyDescent="0.25">
      <c r="S256" s="3"/>
      <c r="T256" s="3"/>
      <c r="U256" s="3"/>
      <c r="V256" s="3"/>
    </row>
    <row r="257" spans="19:22" x14ac:dyDescent="0.25">
      <c r="S257" s="3"/>
      <c r="T257" s="3"/>
      <c r="U257" s="3"/>
      <c r="V257" s="3"/>
    </row>
    <row r="258" spans="19:22" x14ac:dyDescent="0.25">
      <c r="S258" s="3"/>
      <c r="T258" s="3"/>
      <c r="U258" s="3"/>
      <c r="V258" s="3"/>
    </row>
    <row r="259" spans="19:22" x14ac:dyDescent="0.25">
      <c r="S259" s="3"/>
      <c r="T259" s="3"/>
      <c r="U259" s="3"/>
      <c r="V259" s="3"/>
    </row>
    <row r="260" spans="19:22" x14ac:dyDescent="0.25">
      <c r="S260" s="3"/>
      <c r="T260" s="3"/>
      <c r="U260" s="3"/>
      <c r="V260" s="3"/>
    </row>
    <row r="261" spans="19:22" x14ac:dyDescent="0.25">
      <c r="S261" s="3"/>
      <c r="T261" s="3"/>
      <c r="U261" s="3"/>
      <c r="V261" s="3"/>
    </row>
    <row r="262" spans="19:22" x14ac:dyDescent="0.25">
      <c r="S262" s="3"/>
      <c r="T262" s="3"/>
      <c r="U262" s="3"/>
      <c r="V262" s="3"/>
    </row>
    <row r="263" spans="19:22" x14ac:dyDescent="0.25">
      <c r="S263" s="3"/>
      <c r="T263" s="3"/>
      <c r="U263" s="3"/>
      <c r="V263" s="3"/>
    </row>
    <row r="264" spans="19:22" x14ac:dyDescent="0.25">
      <c r="S264" s="3"/>
      <c r="T264" s="3"/>
      <c r="U264" s="3"/>
      <c r="V264" s="3"/>
    </row>
    <row r="265" spans="19:22" x14ac:dyDescent="0.25">
      <c r="S265" s="3"/>
      <c r="T265" s="3"/>
      <c r="U265" s="3"/>
      <c r="V265" s="3"/>
    </row>
    <row r="266" spans="19:22" x14ac:dyDescent="0.25">
      <c r="S266" s="3"/>
      <c r="T266" s="3"/>
      <c r="U266" s="3"/>
      <c r="V266" s="3"/>
    </row>
    <row r="267" spans="19:22" x14ac:dyDescent="0.25">
      <c r="S267" s="3"/>
      <c r="T267" s="3"/>
      <c r="U267" s="3"/>
      <c r="V267" s="3"/>
    </row>
    <row r="268" spans="19:22" x14ac:dyDescent="0.25">
      <c r="S268" s="3"/>
      <c r="T268" s="3"/>
      <c r="U268" s="3"/>
      <c r="V268" s="3"/>
    </row>
    <row r="269" spans="19:22" x14ac:dyDescent="0.25">
      <c r="S269" s="3"/>
      <c r="T269" s="3"/>
      <c r="U269" s="3"/>
      <c r="V269" s="3"/>
    </row>
    <row r="270" spans="19:22" x14ac:dyDescent="0.25">
      <c r="S270" s="3"/>
      <c r="T270" s="3"/>
      <c r="U270" s="3"/>
      <c r="V270" s="3"/>
    </row>
    <row r="271" spans="19:22" x14ac:dyDescent="0.25">
      <c r="S271" s="3"/>
      <c r="T271" s="3"/>
      <c r="U271" s="3"/>
      <c r="V271" s="3"/>
    </row>
    <row r="272" spans="19:22" x14ac:dyDescent="0.25">
      <c r="S272" s="3"/>
      <c r="T272" s="3"/>
      <c r="U272" s="3"/>
      <c r="V272" s="3"/>
    </row>
    <row r="273" spans="19:22" x14ac:dyDescent="0.25">
      <c r="S273" s="3"/>
      <c r="T273" s="3"/>
      <c r="U273" s="3"/>
      <c r="V273" s="3"/>
    </row>
    <row r="274" spans="19:22" x14ac:dyDescent="0.25">
      <c r="S274" s="3"/>
      <c r="T274" s="3"/>
      <c r="U274" s="3"/>
      <c r="V274" s="3"/>
    </row>
    <row r="275" spans="19:22" x14ac:dyDescent="0.25">
      <c r="S275" s="3"/>
      <c r="T275" s="3"/>
      <c r="U275" s="3"/>
      <c r="V275" s="3"/>
    </row>
    <row r="276" spans="19:22" x14ac:dyDescent="0.25">
      <c r="S276" s="3"/>
      <c r="T276" s="3"/>
      <c r="U276" s="3"/>
      <c r="V276" s="3"/>
    </row>
    <row r="277" spans="19:22" x14ac:dyDescent="0.25">
      <c r="S277" s="3"/>
      <c r="T277" s="3"/>
      <c r="U277" s="3"/>
      <c r="V277" s="3"/>
    </row>
    <row r="278" spans="19:22" x14ac:dyDescent="0.25">
      <c r="S278" s="3"/>
      <c r="T278" s="3"/>
      <c r="U278" s="3"/>
      <c r="V278" s="3"/>
    </row>
    <row r="279" spans="19:22" x14ac:dyDescent="0.25">
      <c r="S279" s="3"/>
      <c r="T279" s="3"/>
      <c r="U279" s="3"/>
      <c r="V279" s="3"/>
    </row>
    <row r="280" spans="19:22" x14ac:dyDescent="0.25">
      <c r="S280" s="3"/>
      <c r="T280" s="3"/>
      <c r="U280" s="3"/>
      <c r="V280" s="3"/>
    </row>
    <row r="281" spans="19:22" x14ac:dyDescent="0.25">
      <c r="S281" s="3"/>
      <c r="T281" s="3"/>
      <c r="U281" s="3"/>
      <c r="V281" s="3"/>
    </row>
    <row r="282" spans="19:22" x14ac:dyDescent="0.25">
      <c r="S282" s="3"/>
      <c r="T282" s="3"/>
      <c r="U282" s="3"/>
      <c r="V282" s="3"/>
    </row>
    <row r="283" spans="19:22" x14ac:dyDescent="0.25">
      <c r="S283" s="3"/>
      <c r="T283" s="3"/>
      <c r="U283" s="3"/>
      <c r="V283" s="3"/>
    </row>
    <row r="284" spans="19:22" x14ac:dyDescent="0.25">
      <c r="S284" s="3"/>
      <c r="T284" s="3"/>
      <c r="U284" s="3"/>
      <c r="V284" s="3"/>
    </row>
    <row r="285" spans="19:22" x14ac:dyDescent="0.25">
      <c r="S285" s="3"/>
      <c r="T285" s="3"/>
      <c r="U285" s="3"/>
      <c r="V285" s="3"/>
    </row>
    <row r="286" spans="19:22" x14ac:dyDescent="0.25">
      <c r="S286" s="3"/>
      <c r="T286" s="3"/>
      <c r="U286" s="3"/>
      <c r="V286" s="3"/>
    </row>
    <row r="287" spans="19:22" x14ac:dyDescent="0.25">
      <c r="S287" s="3"/>
      <c r="T287" s="3"/>
      <c r="U287" s="3"/>
      <c r="V287" s="3"/>
    </row>
    <row r="288" spans="19:22" x14ac:dyDescent="0.25">
      <c r="S288" s="3"/>
      <c r="T288" s="3"/>
      <c r="U288" s="3"/>
      <c r="V288" s="3"/>
    </row>
    <row r="289" spans="19:22" x14ac:dyDescent="0.25">
      <c r="S289" s="3"/>
      <c r="T289" s="3"/>
      <c r="U289" s="3"/>
      <c r="V289" s="3"/>
    </row>
    <row r="290" spans="19:22" x14ac:dyDescent="0.25">
      <c r="S290" s="3"/>
      <c r="T290" s="3"/>
      <c r="U290" s="3"/>
      <c r="V290" s="3"/>
    </row>
    <row r="291" spans="19:22" x14ac:dyDescent="0.25">
      <c r="S291" s="3"/>
      <c r="T291" s="3"/>
      <c r="U291" s="3"/>
      <c r="V291" s="3"/>
    </row>
    <row r="292" spans="19:22" x14ac:dyDescent="0.25">
      <c r="S292" s="3"/>
      <c r="T292" s="3"/>
      <c r="U292" s="3"/>
      <c r="V292" s="3"/>
    </row>
    <row r="293" spans="19:22" x14ac:dyDescent="0.25">
      <c r="S293" s="3"/>
      <c r="T293" s="3"/>
      <c r="U293" s="3"/>
      <c r="V293" s="3"/>
    </row>
    <row r="294" spans="19:22" x14ac:dyDescent="0.25">
      <c r="S294" s="3"/>
      <c r="T294" s="3"/>
      <c r="U294" s="3"/>
      <c r="V294" s="3"/>
    </row>
    <row r="295" spans="19:22" x14ac:dyDescent="0.25">
      <c r="S295" s="3"/>
      <c r="T295" s="3"/>
      <c r="U295" s="3"/>
      <c r="V295" s="3"/>
    </row>
    <row r="296" spans="19:22" x14ac:dyDescent="0.25">
      <c r="T296" s="3"/>
      <c r="U296" s="3"/>
      <c r="V296" s="3"/>
    </row>
    <row r="297" spans="19:22" x14ac:dyDescent="0.25">
      <c r="T297" s="3"/>
      <c r="U297" s="3"/>
      <c r="V297" s="3"/>
    </row>
    <row r="298" spans="19:22" x14ac:dyDescent="0.25">
      <c r="T298" s="3"/>
      <c r="U298" s="3"/>
      <c r="V298" s="3"/>
    </row>
    <row r="299" spans="19:22" x14ac:dyDescent="0.25">
      <c r="T299" s="3"/>
      <c r="U299" s="3"/>
      <c r="V299" s="3"/>
    </row>
    <row r="300" spans="19:22" x14ac:dyDescent="0.25">
      <c r="T300" s="3"/>
      <c r="U300" s="3"/>
      <c r="V300" s="3"/>
    </row>
    <row r="301" spans="19:22" x14ac:dyDescent="0.25">
      <c r="T301" s="3"/>
      <c r="U301" s="3"/>
      <c r="V301" s="3"/>
    </row>
    <row r="302" spans="19:22" x14ac:dyDescent="0.25">
      <c r="T302" s="3"/>
      <c r="U302" s="3"/>
      <c r="V302" s="3"/>
    </row>
    <row r="303" spans="19:22" x14ac:dyDescent="0.25">
      <c r="T303" s="3"/>
      <c r="U303" s="3"/>
      <c r="V303" s="3"/>
    </row>
    <row r="304" spans="19:22" x14ac:dyDescent="0.25">
      <c r="T304" s="3"/>
      <c r="U304" s="3"/>
      <c r="V304" s="3"/>
    </row>
    <row r="305" spans="14:22" x14ac:dyDescent="0.25">
      <c r="T305" s="3"/>
      <c r="U305" s="3"/>
      <c r="V305" s="3"/>
    </row>
    <row r="306" spans="14:22" x14ac:dyDescent="0.25">
      <c r="T306" s="3"/>
      <c r="U306" s="3"/>
      <c r="V306" s="3"/>
    </row>
    <row r="307" spans="14:22" x14ac:dyDescent="0.25">
      <c r="T307" s="3"/>
      <c r="U307" s="3"/>
      <c r="V307" s="3"/>
    </row>
    <row r="308" spans="14:22" x14ac:dyDescent="0.25">
      <c r="R308" s="3"/>
      <c r="T308" s="3"/>
      <c r="U308" s="3"/>
      <c r="V308" s="3"/>
    </row>
    <row r="309" spans="14:22" x14ac:dyDescent="0.25">
      <c r="N309" s="3"/>
      <c r="T309" s="3"/>
      <c r="U309" s="3"/>
      <c r="V309" s="3"/>
    </row>
    <row r="310" spans="14:22" x14ac:dyDescent="0.25">
      <c r="T310" s="3"/>
      <c r="U310" s="3"/>
      <c r="V310" s="3"/>
    </row>
    <row r="311" spans="14:22" x14ac:dyDescent="0.25">
      <c r="T311" s="3"/>
      <c r="U311" s="3"/>
      <c r="V311" s="3"/>
    </row>
    <row r="312" spans="14:22" x14ac:dyDescent="0.25">
      <c r="T312" s="3"/>
      <c r="U312" s="3"/>
      <c r="V312" s="3"/>
    </row>
    <row r="313" spans="14:22" x14ac:dyDescent="0.25">
      <c r="T313" s="3"/>
      <c r="U313" s="3"/>
      <c r="V313" s="3"/>
    </row>
    <row r="314" spans="14:22" x14ac:dyDescent="0.25">
      <c r="T314" s="3"/>
      <c r="U314" s="3"/>
      <c r="V314" s="3"/>
    </row>
    <row r="315" spans="14:22" x14ac:dyDescent="0.25">
      <c r="T315" s="3"/>
      <c r="U315" s="3"/>
      <c r="V315" s="3"/>
    </row>
    <row r="316" spans="14:22" x14ac:dyDescent="0.25">
      <c r="T316" s="3"/>
      <c r="U316" s="3"/>
      <c r="V316" s="3"/>
    </row>
    <row r="317" spans="14:22" x14ac:dyDescent="0.25">
      <c r="T317" s="3"/>
      <c r="U317" s="3"/>
      <c r="V317" s="3"/>
    </row>
    <row r="318" spans="14:22" x14ac:dyDescent="0.25">
      <c r="T318" s="3"/>
      <c r="U318" s="3"/>
      <c r="V318" s="3"/>
    </row>
    <row r="319" spans="14:22" x14ac:dyDescent="0.25">
      <c r="T319" s="3"/>
      <c r="U319" s="3"/>
      <c r="V319" s="3"/>
    </row>
    <row r="320" spans="14:22" x14ac:dyDescent="0.25">
      <c r="T320" s="3"/>
      <c r="U320" s="3"/>
      <c r="V320" s="3"/>
    </row>
    <row r="321" spans="20:22" x14ac:dyDescent="0.25">
      <c r="T321" s="3"/>
      <c r="U321" s="3"/>
      <c r="V321" s="3"/>
    </row>
    <row r="322" spans="20:22" x14ac:dyDescent="0.25">
      <c r="T322" s="3"/>
      <c r="U322" s="3"/>
      <c r="V322" s="3"/>
    </row>
    <row r="323" spans="20:22" x14ac:dyDescent="0.25">
      <c r="T323" s="3"/>
      <c r="U323" s="3"/>
      <c r="V323" s="3"/>
    </row>
    <row r="324" spans="20:22" x14ac:dyDescent="0.25">
      <c r="T324" s="3"/>
      <c r="U324" s="3"/>
      <c r="V324" s="3"/>
    </row>
    <row r="325" spans="20:22" x14ac:dyDescent="0.25">
      <c r="T325" s="3"/>
      <c r="U325" s="3"/>
      <c r="V325" s="3"/>
    </row>
    <row r="326" spans="20:22" x14ac:dyDescent="0.25">
      <c r="T326" s="3"/>
      <c r="U326" s="3"/>
      <c r="V326" s="3"/>
    </row>
    <row r="327" spans="20:22" x14ac:dyDescent="0.25">
      <c r="T327" s="3"/>
      <c r="U327" s="3"/>
      <c r="V327" s="3"/>
    </row>
    <row r="328" spans="20:22" x14ac:dyDescent="0.25">
      <c r="T328" s="3"/>
      <c r="U328" s="3"/>
      <c r="V328" s="3"/>
    </row>
    <row r="329" spans="20:22" x14ac:dyDescent="0.25">
      <c r="T329" s="3"/>
      <c r="U329" s="3"/>
      <c r="V329" s="3"/>
    </row>
    <row r="330" spans="20:22" x14ac:dyDescent="0.25">
      <c r="T330" s="3"/>
      <c r="U330" s="3"/>
      <c r="V330" s="3"/>
    </row>
    <row r="331" spans="20:22" x14ac:dyDescent="0.25">
      <c r="T331" s="3"/>
      <c r="U331" s="3"/>
      <c r="V331" s="3"/>
    </row>
    <row r="332" spans="20:22" x14ac:dyDescent="0.25">
      <c r="T332" s="3"/>
      <c r="U332" s="3"/>
      <c r="V332" s="3"/>
    </row>
    <row r="333" spans="20:22" x14ac:dyDescent="0.25">
      <c r="T333" s="3"/>
      <c r="U333" s="3"/>
      <c r="V333" s="3"/>
    </row>
    <row r="334" spans="20:22" x14ac:dyDescent="0.25">
      <c r="T334" s="3"/>
      <c r="U334" s="3"/>
      <c r="V334" s="3"/>
    </row>
    <row r="335" spans="20:22" x14ac:dyDescent="0.25">
      <c r="T335" s="3"/>
      <c r="U335" s="3"/>
      <c r="V335" s="3"/>
    </row>
    <row r="336" spans="20:22" x14ac:dyDescent="0.25">
      <c r="T336" s="3"/>
      <c r="U336" s="3"/>
      <c r="V336" s="3"/>
    </row>
    <row r="337" spans="20:22" x14ac:dyDescent="0.25">
      <c r="T337" s="3"/>
      <c r="U337" s="3"/>
      <c r="V337" s="3"/>
    </row>
    <row r="338" spans="20:22" x14ac:dyDescent="0.25">
      <c r="T338" s="3"/>
      <c r="U338" s="3"/>
      <c r="V338" s="3"/>
    </row>
    <row r="339" spans="20:22" x14ac:dyDescent="0.25">
      <c r="T339" s="3"/>
      <c r="U339" s="3"/>
      <c r="V339" s="3"/>
    </row>
    <row r="340" spans="20:22" x14ac:dyDescent="0.25">
      <c r="T340" s="3"/>
      <c r="U340" s="3"/>
      <c r="V340" s="3"/>
    </row>
    <row r="341" spans="20:22" x14ac:dyDescent="0.25">
      <c r="T341" s="3"/>
      <c r="U341" s="3"/>
      <c r="V341" s="3"/>
    </row>
    <row r="342" spans="20:22" x14ac:dyDescent="0.25">
      <c r="T342" s="3"/>
      <c r="U342" s="3"/>
      <c r="V342" s="3"/>
    </row>
    <row r="343" spans="20:22" x14ac:dyDescent="0.25">
      <c r="T343" s="3"/>
      <c r="U343" s="3"/>
      <c r="V343" s="3"/>
    </row>
    <row r="344" spans="20:22" x14ac:dyDescent="0.25">
      <c r="T344" s="3"/>
      <c r="U344" s="3"/>
      <c r="V344" s="3"/>
    </row>
    <row r="345" spans="20:22" x14ac:dyDescent="0.25">
      <c r="T345" s="3"/>
      <c r="U345" s="3"/>
      <c r="V345" s="3"/>
    </row>
    <row r="346" spans="20:22" x14ac:dyDescent="0.25">
      <c r="T346" s="3"/>
      <c r="U346" s="3"/>
      <c r="V346" s="3"/>
    </row>
    <row r="347" spans="20:22" x14ac:dyDescent="0.25">
      <c r="T347" s="3"/>
      <c r="U347" s="3"/>
      <c r="V347" s="3"/>
    </row>
    <row r="348" spans="20:22" x14ac:dyDescent="0.25">
      <c r="T348" s="3"/>
      <c r="U348" s="3"/>
      <c r="V348" s="3"/>
    </row>
    <row r="349" spans="20:22" x14ac:dyDescent="0.25">
      <c r="T349" s="3"/>
      <c r="U349" s="3"/>
      <c r="V349" s="3"/>
    </row>
    <row r="350" spans="20:22" x14ac:dyDescent="0.25">
      <c r="T350" s="3"/>
      <c r="U350" s="3"/>
      <c r="V350" s="3"/>
    </row>
    <row r="351" spans="20:22" x14ac:dyDescent="0.25">
      <c r="T351" s="3"/>
      <c r="U351" s="3"/>
      <c r="V351" s="3"/>
    </row>
    <row r="352" spans="20:22" x14ac:dyDescent="0.25">
      <c r="T352" s="3"/>
      <c r="U352" s="3"/>
      <c r="V352" s="3"/>
    </row>
    <row r="353" spans="18:22" x14ac:dyDescent="0.25">
      <c r="T353" s="3"/>
      <c r="U353" s="3"/>
      <c r="V353" s="3"/>
    </row>
    <row r="354" spans="18:22" x14ac:dyDescent="0.25">
      <c r="T354" s="3"/>
      <c r="U354" s="3"/>
      <c r="V354" s="3"/>
    </row>
    <row r="355" spans="18:22" x14ac:dyDescent="0.25">
      <c r="T355" s="3"/>
      <c r="U355" s="3"/>
      <c r="V355" s="3"/>
    </row>
    <row r="356" spans="18:22" x14ac:dyDescent="0.25">
      <c r="T356" s="3"/>
      <c r="U356" s="3"/>
      <c r="V356" s="3"/>
    </row>
    <row r="357" spans="18:22" x14ac:dyDescent="0.25">
      <c r="T357" s="3"/>
      <c r="U357" s="3"/>
      <c r="V357" s="3"/>
    </row>
    <row r="358" spans="18:22" x14ac:dyDescent="0.25">
      <c r="T358" s="3"/>
      <c r="U358" s="3"/>
      <c r="V358" s="3"/>
    </row>
    <row r="359" spans="18:22" x14ac:dyDescent="0.25">
      <c r="T359" s="3"/>
      <c r="U359" s="3"/>
      <c r="V359" s="3"/>
    </row>
    <row r="360" spans="18:22" x14ac:dyDescent="0.25">
      <c r="T360" s="3"/>
      <c r="U360" s="3"/>
      <c r="V360" s="3"/>
    </row>
    <row r="361" spans="18:22" x14ac:dyDescent="0.25">
      <c r="T361" s="3"/>
      <c r="U361" s="3"/>
      <c r="V361" s="3"/>
    </row>
    <row r="362" spans="18:22" x14ac:dyDescent="0.25">
      <c r="T362" s="3"/>
      <c r="U362" s="3"/>
      <c r="V362" s="3"/>
    </row>
    <row r="363" spans="18:22" x14ac:dyDescent="0.25">
      <c r="T363" s="3"/>
      <c r="U363" s="3"/>
      <c r="V363" s="3"/>
    </row>
    <row r="364" spans="18:22" x14ac:dyDescent="0.25">
      <c r="T364" s="3"/>
      <c r="U364" s="3"/>
      <c r="V364" s="3"/>
    </row>
    <row r="365" spans="18:22" x14ac:dyDescent="0.25">
      <c r="T365" s="3"/>
      <c r="U365" s="3"/>
      <c r="V365" s="3"/>
    </row>
    <row r="366" spans="18:22" x14ac:dyDescent="0.25">
      <c r="T366" s="3"/>
      <c r="U366" s="3"/>
      <c r="V366" s="3"/>
    </row>
    <row r="367" spans="18:22" x14ac:dyDescent="0.25">
      <c r="T367" s="3"/>
      <c r="U367" s="3"/>
      <c r="V367" s="3"/>
    </row>
    <row r="368" spans="18:22" x14ac:dyDescent="0.25">
      <c r="R368" s="3"/>
      <c r="T368" s="3"/>
      <c r="U368" s="3"/>
      <c r="V368" s="3"/>
    </row>
    <row r="369" spans="14:22" x14ac:dyDescent="0.25">
      <c r="N369" s="3"/>
      <c r="T369" s="3"/>
      <c r="U369" s="3"/>
      <c r="V369" s="3"/>
    </row>
    <row r="370" spans="14:22" x14ac:dyDescent="0.25">
      <c r="T370" s="3"/>
      <c r="U370" s="3"/>
      <c r="V370" s="3"/>
    </row>
    <row r="371" spans="14:22" x14ac:dyDescent="0.25">
      <c r="T371" s="3"/>
      <c r="U371" s="3"/>
      <c r="V371" s="3"/>
    </row>
    <row r="372" spans="14:22" x14ac:dyDescent="0.25">
      <c r="T372" s="3"/>
      <c r="U372" s="3"/>
      <c r="V372" s="3"/>
    </row>
    <row r="373" spans="14:22" x14ac:dyDescent="0.25">
      <c r="T373" s="3"/>
      <c r="U373" s="3"/>
      <c r="V373" s="3"/>
    </row>
    <row r="374" spans="14:22" x14ac:dyDescent="0.25">
      <c r="T374" s="3"/>
      <c r="U374" s="3"/>
      <c r="V374" s="3"/>
    </row>
    <row r="375" spans="14:22" x14ac:dyDescent="0.25">
      <c r="T375" s="3"/>
      <c r="U375" s="3"/>
      <c r="V375" s="3"/>
    </row>
    <row r="376" spans="14:22" x14ac:dyDescent="0.25">
      <c r="T376" s="3"/>
      <c r="U376" s="3"/>
      <c r="V376" s="3"/>
    </row>
    <row r="377" spans="14:22" x14ac:dyDescent="0.25">
      <c r="T377" s="3"/>
      <c r="U377" s="3"/>
      <c r="V377" s="3"/>
    </row>
    <row r="378" spans="14:22" x14ac:dyDescent="0.25">
      <c r="T378" s="3"/>
      <c r="U378" s="3"/>
      <c r="V378" s="3"/>
    </row>
    <row r="379" spans="14:22" x14ac:dyDescent="0.25">
      <c r="T379" s="3"/>
      <c r="U379" s="3"/>
      <c r="V379" s="3"/>
    </row>
    <row r="380" spans="14:22" x14ac:dyDescent="0.25">
      <c r="T380" s="3"/>
      <c r="U380" s="3"/>
      <c r="V380" s="3"/>
    </row>
    <row r="381" spans="14:22" x14ac:dyDescent="0.25">
      <c r="T381" s="3"/>
      <c r="U381" s="3"/>
      <c r="V381" s="3"/>
    </row>
    <row r="382" spans="14:22" x14ac:dyDescent="0.25">
      <c r="T382" s="3"/>
      <c r="U382" s="3"/>
      <c r="V382" s="3"/>
    </row>
    <row r="383" spans="14:22" x14ac:dyDescent="0.25">
      <c r="T383" s="3"/>
      <c r="U383" s="3"/>
      <c r="V383" s="3"/>
    </row>
    <row r="384" spans="14:22" x14ac:dyDescent="0.25">
      <c r="T384" s="3"/>
      <c r="U384" s="3"/>
      <c r="V384" s="3"/>
    </row>
    <row r="385" spans="20:22" x14ac:dyDescent="0.25">
      <c r="T385" s="3"/>
      <c r="U385" s="3"/>
      <c r="V385" s="3"/>
    </row>
    <row r="386" spans="20:22" x14ac:dyDescent="0.25">
      <c r="T386" s="3"/>
      <c r="U386" s="3"/>
      <c r="V386" s="3"/>
    </row>
    <row r="387" spans="20:22" x14ac:dyDescent="0.25">
      <c r="T387" s="3"/>
      <c r="U387" s="3"/>
      <c r="V387" s="3"/>
    </row>
    <row r="388" spans="20:22" x14ac:dyDescent="0.25">
      <c r="T388" s="3"/>
      <c r="U388" s="3"/>
      <c r="V388" s="3"/>
    </row>
    <row r="389" spans="20:22" x14ac:dyDescent="0.25">
      <c r="T389" s="3"/>
      <c r="U389" s="3"/>
      <c r="V389" s="3"/>
    </row>
    <row r="390" spans="20:22" x14ac:dyDescent="0.25">
      <c r="T390" s="3"/>
      <c r="U390" s="3"/>
      <c r="V390" s="3"/>
    </row>
    <row r="391" spans="20:22" x14ac:dyDescent="0.25">
      <c r="T391" s="3"/>
      <c r="U391" s="3"/>
      <c r="V391" s="3"/>
    </row>
    <row r="392" spans="20:22" x14ac:dyDescent="0.25">
      <c r="T392" s="3"/>
      <c r="U392" s="3"/>
      <c r="V392" s="3"/>
    </row>
    <row r="393" spans="20:22" x14ac:dyDescent="0.25">
      <c r="T393" s="3"/>
      <c r="U393" s="3"/>
      <c r="V393" s="3"/>
    </row>
    <row r="394" spans="20:22" x14ac:dyDescent="0.25">
      <c r="T394" s="3"/>
      <c r="U394" s="3"/>
      <c r="V394" s="3"/>
    </row>
    <row r="395" spans="20:22" x14ac:dyDescent="0.25">
      <c r="T395" s="3"/>
      <c r="U395" s="3"/>
      <c r="V395" s="3"/>
    </row>
    <row r="396" spans="20:22" x14ac:dyDescent="0.25">
      <c r="T396" s="3"/>
      <c r="U396" s="3"/>
      <c r="V396" s="3"/>
    </row>
    <row r="397" spans="20:22" x14ac:dyDescent="0.25">
      <c r="T397" s="3"/>
      <c r="U397" s="3"/>
      <c r="V397" s="3"/>
    </row>
    <row r="398" spans="20:22" x14ac:dyDescent="0.25">
      <c r="T398" s="3"/>
      <c r="U398" s="3"/>
      <c r="V398" s="3"/>
    </row>
    <row r="399" spans="20:22" x14ac:dyDescent="0.25">
      <c r="T399" s="3"/>
      <c r="U399" s="3"/>
      <c r="V399" s="3"/>
    </row>
    <row r="400" spans="20:22" x14ac:dyDescent="0.25">
      <c r="T400" s="3"/>
      <c r="U400" s="3"/>
    </row>
    <row r="401" spans="20:20" x14ac:dyDescent="0.25">
      <c r="T401" s="3"/>
    </row>
    <row r="402" spans="20:20" x14ac:dyDescent="0.25">
      <c r="T402" s="3"/>
    </row>
    <row r="403" spans="20:20" x14ac:dyDescent="0.25">
      <c r="T403" s="3"/>
    </row>
    <row r="404" spans="20:20" x14ac:dyDescent="0.25">
      <c r="T404" s="3"/>
    </row>
    <row r="405" spans="20:20" x14ac:dyDescent="0.25">
      <c r="T405" s="3"/>
    </row>
    <row r="406" spans="20:20" x14ac:dyDescent="0.25">
      <c r="T406" s="3"/>
    </row>
    <row r="407" spans="20:20" x14ac:dyDescent="0.25">
      <c r="T407" s="3"/>
    </row>
    <row r="408" spans="20:20" x14ac:dyDescent="0.25">
      <c r="T408" s="3"/>
    </row>
    <row r="409" spans="20:20" x14ac:dyDescent="0.25">
      <c r="T409" s="3"/>
    </row>
    <row r="410" spans="20:20" x14ac:dyDescent="0.25">
      <c r="T410" s="3"/>
    </row>
    <row r="411" spans="20:20" x14ac:dyDescent="0.25">
      <c r="T411" s="3"/>
    </row>
    <row r="412" spans="20:20" x14ac:dyDescent="0.25">
      <c r="T412" s="3"/>
    </row>
    <row r="413" spans="20:20" x14ac:dyDescent="0.25">
      <c r="T413" s="3"/>
    </row>
    <row r="414" spans="20:20" x14ac:dyDescent="0.25">
      <c r="T414" s="3"/>
    </row>
    <row r="415" spans="20:20" x14ac:dyDescent="0.25">
      <c r="T415" s="3"/>
    </row>
    <row r="416" spans="20:20" x14ac:dyDescent="0.25">
      <c r="T416" s="3"/>
    </row>
    <row r="417" spans="14:20" x14ac:dyDescent="0.25">
      <c r="T417" s="3"/>
    </row>
    <row r="418" spans="14:20" x14ac:dyDescent="0.25">
      <c r="T418" s="3"/>
    </row>
    <row r="419" spans="14:20" x14ac:dyDescent="0.25">
      <c r="T419" s="3"/>
    </row>
    <row r="420" spans="14:20" x14ac:dyDescent="0.25">
      <c r="T420" s="3"/>
    </row>
    <row r="421" spans="14:20" x14ac:dyDescent="0.25">
      <c r="T421" s="3"/>
    </row>
    <row r="422" spans="14:20" x14ac:dyDescent="0.25">
      <c r="T422" s="3"/>
    </row>
    <row r="423" spans="14:20" x14ac:dyDescent="0.25">
      <c r="R423" s="3"/>
      <c r="T423" s="3"/>
    </row>
    <row r="424" spans="14:20" x14ac:dyDescent="0.25">
      <c r="N424" s="3"/>
      <c r="T424" s="3"/>
    </row>
    <row r="425" spans="14:20" x14ac:dyDescent="0.25">
      <c r="T425" s="3"/>
    </row>
    <row r="426" spans="14:20" x14ac:dyDescent="0.25">
      <c r="T426" s="3"/>
    </row>
    <row r="427" spans="14:20" x14ac:dyDescent="0.25">
      <c r="T427" s="3"/>
    </row>
    <row r="428" spans="14:20" x14ac:dyDescent="0.25">
      <c r="T428" s="3"/>
    </row>
    <row r="429" spans="14:20" x14ac:dyDescent="0.25">
      <c r="T429" s="3"/>
    </row>
    <row r="430" spans="14:20" x14ac:dyDescent="0.25">
      <c r="T430" s="3"/>
    </row>
    <row r="431" spans="14:20" x14ac:dyDescent="0.25">
      <c r="T431" s="3"/>
    </row>
    <row r="432" spans="14:20" x14ac:dyDescent="0.25">
      <c r="T432" s="3"/>
    </row>
    <row r="433" spans="20:20" x14ac:dyDescent="0.25">
      <c r="T433" s="3"/>
    </row>
    <row r="434" spans="20:20" x14ac:dyDescent="0.25">
      <c r="T434" s="3"/>
    </row>
    <row r="435" spans="20:20" x14ac:dyDescent="0.25">
      <c r="T435" s="3"/>
    </row>
    <row r="436" spans="20:20" x14ac:dyDescent="0.25">
      <c r="T436" s="3"/>
    </row>
    <row r="437" spans="20:20" x14ac:dyDescent="0.25">
      <c r="T437" s="3"/>
    </row>
    <row r="438" spans="20:20" x14ac:dyDescent="0.25">
      <c r="T438" s="3"/>
    </row>
    <row r="439" spans="20:20" x14ac:dyDescent="0.25">
      <c r="T439" s="3"/>
    </row>
    <row r="440" spans="20:20" x14ac:dyDescent="0.25">
      <c r="T440" s="3"/>
    </row>
    <row r="441" spans="20:20" x14ac:dyDescent="0.25">
      <c r="T441" s="3"/>
    </row>
    <row r="442" spans="20:20" x14ac:dyDescent="0.25">
      <c r="T442" s="3"/>
    </row>
    <row r="443" spans="20:20" x14ac:dyDescent="0.25">
      <c r="T443" s="3"/>
    </row>
    <row r="444" spans="20:20" x14ac:dyDescent="0.25">
      <c r="T444" s="3"/>
    </row>
    <row r="445" spans="20:20" x14ac:dyDescent="0.25">
      <c r="T445" s="3"/>
    </row>
    <row r="446" spans="20:20" x14ac:dyDescent="0.25">
      <c r="T446" s="3"/>
    </row>
    <row r="447" spans="20:20" x14ac:dyDescent="0.25">
      <c r="T447" s="3"/>
    </row>
    <row r="448" spans="20:20" x14ac:dyDescent="0.25">
      <c r="T448" s="3"/>
    </row>
    <row r="449" spans="20:20" x14ac:dyDescent="0.25">
      <c r="T449" s="3"/>
    </row>
    <row r="450" spans="20:20" x14ac:dyDescent="0.25">
      <c r="T450" s="3"/>
    </row>
    <row r="451" spans="20:20" x14ac:dyDescent="0.25">
      <c r="T451" s="3"/>
    </row>
    <row r="452" spans="20:20" x14ac:dyDescent="0.25">
      <c r="T452" s="3"/>
    </row>
    <row r="453" spans="20:20" x14ac:dyDescent="0.25">
      <c r="T453" s="3"/>
    </row>
    <row r="454" spans="20:20" x14ac:dyDescent="0.25">
      <c r="T454" s="3"/>
    </row>
    <row r="455" spans="20:20" x14ac:dyDescent="0.25">
      <c r="T455" s="3"/>
    </row>
    <row r="456" spans="20:20" x14ac:dyDescent="0.25">
      <c r="T456" s="3"/>
    </row>
    <row r="457" spans="20:20" x14ac:dyDescent="0.25">
      <c r="T457" s="3"/>
    </row>
    <row r="458" spans="20:20" x14ac:dyDescent="0.25">
      <c r="T458" s="3"/>
    </row>
    <row r="459" spans="20:20" x14ac:dyDescent="0.25">
      <c r="T459" s="3"/>
    </row>
    <row r="460" spans="20:20" x14ac:dyDescent="0.25">
      <c r="T460" s="3"/>
    </row>
    <row r="461" spans="20:20" x14ac:dyDescent="0.25">
      <c r="T461" s="3"/>
    </row>
    <row r="462" spans="20:20" x14ac:dyDescent="0.25">
      <c r="T462" s="3"/>
    </row>
    <row r="463" spans="20:20" x14ac:dyDescent="0.25">
      <c r="T463" s="3"/>
    </row>
    <row r="464" spans="20:20" x14ac:dyDescent="0.25">
      <c r="T464" s="3"/>
    </row>
    <row r="465" spans="20:20" x14ac:dyDescent="0.25">
      <c r="T465" s="3"/>
    </row>
    <row r="466" spans="20:20" x14ac:dyDescent="0.25">
      <c r="T466" s="3"/>
    </row>
    <row r="467" spans="20:20" x14ac:dyDescent="0.25">
      <c r="T467" s="3"/>
    </row>
    <row r="468" spans="20:20" x14ac:dyDescent="0.25">
      <c r="T468" s="3"/>
    </row>
    <row r="469" spans="20:20" x14ac:dyDescent="0.25">
      <c r="T469" s="3"/>
    </row>
    <row r="470" spans="20:20" x14ac:dyDescent="0.25">
      <c r="T470" s="3"/>
    </row>
    <row r="471" spans="20:20" x14ac:dyDescent="0.25">
      <c r="T471" s="3"/>
    </row>
    <row r="472" spans="20:20" x14ac:dyDescent="0.25">
      <c r="T472" s="3"/>
    </row>
    <row r="473" spans="20:20" x14ac:dyDescent="0.25">
      <c r="T473" s="3"/>
    </row>
    <row r="474" spans="20:20" x14ac:dyDescent="0.25">
      <c r="T474" s="3"/>
    </row>
    <row r="475" spans="20:20" x14ac:dyDescent="0.25">
      <c r="T475" s="3"/>
    </row>
  </sheetData>
  <sortState xmlns:xlrd2="http://schemas.microsoft.com/office/spreadsheetml/2017/richdata2" ref="U21:U400">
    <sortCondition ref="U21:U40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C3F4-02BC-4FC0-88D5-F37D65C8230D}">
  <dimension ref="B2:X480"/>
  <sheetViews>
    <sheetView workbookViewId="0">
      <pane ySplit="6" topLeftCell="A13" activePane="bottomLeft" state="frozen"/>
      <selection pane="bottomLeft" activeCell="I4" sqref="I4"/>
    </sheetView>
  </sheetViews>
  <sheetFormatPr defaultRowHeight="15" x14ac:dyDescent="0.25"/>
  <cols>
    <col min="2" max="2" width="8.85546875" style="3"/>
    <col min="3" max="3" width="24.7109375" customWidth="1"/>
    <col min="4" max="4" width="8.85546875" style="3"/>
    <col min="5" max="12" width="6.7109375" style="3" customWidth="1"/>
    <col min="13" max="14" width="6.7109375" customWidth="1"/>
  </cols>
  <sheetData>
    <row r="2" spans="2:24" s="1" customFormat="1" ht="23.25" x14ac:dyDescent="0.35">
      <c r="C2" s="24" t="s">
        <v>104</v>
      </c>
      <c r="D2" s="2"/>
      <c r="E2" s="2"/>
      <c r="F2" s="2"/>
      <c r="G2" s="2"/>
      <c r="H2" s="2"/>
      <c r="I2" s="2"/>
      <c r="J2" s="2"/>
      <c r="K2" s="2"/>
      <c r="L2" s="2"/>
    </row>
    <row r="4" spans="2:24" ht="18.75" x14ac:dyDescent="0.3">
      <c r="C4" s="34" t="s">
        <v>92</v>
      </c>
    </row>
    <row r="6" spans="2:24" s="5" customFormat="1" ht="15.75" thickBot="1" x14ac:dyDescent="0.3">
      <c r="B6" s="6" t="s">
        <v>2</v>
      </c>
      <c r="C6" s="7" t="s">
        <v>0</v>
      </c>
      <c r="D6" s="6" t="s">
        <v>1</v>
      </c>
    </row>
    <row r="7" spans="2:24" ht="15.75" thickBot="1" x14ac:dyDescent="0.3">
      <c r="B7" s="4"/>
      <c r="C7" s="5"/>
      <c r="D7" s="4"/>
      <c r="E7" s="6" t="s">
        <v>33</v>
      </c>
      <c r="F7" s="6" t="s">
        <v>33</v>
      </c>
      <c r="G7" s="6" t="s">
        <v>34</v>
      </c>
      <c r="H7" s="6" t="s">
        <v>34</v>
      </c>
      <c r="I7" s="6" t="s">
        <v>35</v>
      </c>
      <c r="J7" s="6" t="s">
        <v>35</v>
      </c>
      <c r="K7" s="6" t="s">
        <v>4</v>
      </c>
      <c r="L7" s="6" t="s">
        <v>4</v>
      </c>
      <c r="M7" s="4"/>
      <c r="N7" s="4"/>
      <c r="S7" s="3"/>
      <c r="T7" s="3"/>
      <c r="X7" s="3"/>
    </row>
    <row r="8" spans="2:24" x14ac:dyDescent="0.25">
      <c r="B8" s="3">
        <v>1900</v>
      </c>
      <c r="C8" s="28" t="s">
        <v>30</v>
      </c>
      <c r="D8" s="4">
        <v>127</v>
      </c>
      <c r="E8" s="9" t="s">
        <v>5</v>
      </c>
      <c r="F8" s="9" t="s">
        <v>5</v>
      </c>
      <c r="G8" s="3">
        <v>19</v>
      </c>
      <c r="H8" s="8">
        <f>G8/D8</f>
        <v>0.14960629921259844</v>
      </c>
      <c r="I8" s="3">
        <v>16</v>
      </c>
      <c r="J8" s="8">
        <f>I8/D8</f>
        <v>0.12598425196850394</v>
      </c>
      <c r="K8" s="3">
        <v>92</v>
      </c>
      <c r="L8" s="15">
        <f>K8/D8</f>
        <v>0.72440944881889768</v>
      </c>
      <c r="M8" s="3"/>
      <c r="S8" s="3"/>
      <c r="T8" s="3"/>
      <c r="X8" s="3"/>
    </row>
    <row r="9" spans="2:24" x14ac:dyDescent="0.25">
      <c r="B9" s="3">
        <v>1900</v>
      </c>
      <c r="C9" s="29" t="s">
        <v>31</v>
      </c>
      <c r="D9" s="4">
        <v>116</v>
      </c>
      <c r="E9" s="3">
        <v>19</v>
      </c>
      <c r="F9" s="8">
        <f>E9/D9</f>
        <v>0.16379310344827586</v>
      </c>
      <c r="G9" s="9" t="s">
        <v>5</v>
      </c>
      <c r="H9" s="9" t="s">
        <v>5</v>
      </c>
      <c r="I9" s="3">
        <v>94</v>
      </c>
      <c r="J9" s="16">
        <f>I9/D9</f>
        <v>0.81034482758620685</v>
      </c>
      <c r="K9" s="3">
        <v>3</v>
      </c>
      <c r="L9" s="8">
        <f>K9/D9</f>
        <v>2.5862068965517241E-2</v>
      </c>
      <c r="M9" s="3"/>
      <c r="N9" s="10"/>
      <c r="S9" s="3"/>
      <c r="T9" s="3"/>
      <c r="X9" s="3"/>
    </row>
    <row r="10" spans="2:24" x14ac:dyDescent="0.25">
      <c r="B10" s="3">
        <v>1900</v>
      </c>
      <c r="C10" s="29" t="s">
        <v>32</v>
      </c>
      <c r="D10" s="4">
        <v>112</v>
      </c>
      <c r="E10" s="3">
        <v>16</v>
      </c>
      <c r="F10" s="8">
        <f>E10/D10</f>
        <v>0.14285714285714285</v>
      </c>
      <c r="G10" s="3">
        <v>94</v>
      </c>
      <c r="H10" s="16">
        <f>G10/D10</f>
        <v>0.8392857142857143</v>
      </c>
      <c r="I10" s="9" t="s">
        <v>5</v>
      </c>
      <c r="J10" s="9" t="s">
        <v>5</v>
      </c>
      <c r="K10" s="3">
        <v>2</v>
      </c>
      <c r="L10" s="8">
        <f>K10/D10</f>
        <v>1.7857142857142856E-2</v>
      </c>
      <c r="M10" s="3"/>
      <c r="N10" s="10"/>
      <c r="S10" s="3"/>
      <c r="T10" s="3"/>
      <c r="X10" s="3"/>
    </row>
    <row r="11" spans="2:24" x14ac:dyDescent="0.25">
      <c r="B11" s="3">
        <v>1900</v>
      </c>
      <c r="C11" s="28" t="s">
        <v>49</v>
      </c>
      <c r="D11" s="4">
        <v>97</v>
      </c>
      <c r="E11" s="3">
        <v>92</v>
      </c>
      <c r="F11" s="15">
        <f>E11/D11</f>
        <v>0.94845360824742264</v>
      </c>
      <c r="G11" s="3">
        <v>3</v>
      </c>
      <c r="H11" s="8">
        <f>G11/D11</f>
        <v>3.0927835051546393E-2</v>
      </c>
      <c r="I11" s="3">
        <v>2</v>
      </c>
      <c r="J11" s="8">
        <f>I11/D11</f>
        <v>2.0618556701030927E-2</v>
      </c>
      <c r="K11" s="9" t="s">
        <v>5</v>
      </c>
      <c r="L11" s="9" t="s">
        <v>5</v>
      </c>
      <c r="M11" s="3"/>
      <c r="N11" s="14"/>
      <c r="S11" s="3"/>
      <c r="T11" s="3"/>
      <c r="X11" s="3"/>
    </row>
    <row r="12" spans="2:24" x14ac:dyDescent="0.25">
      <c r="E12" s="4">
        <f>SUM(E9:E11)</f>
        <v>127</v>
      </c>
      <c r="F12" s="4"/>
      <c r="G12" s="4">
        <f>SUM(G8:G11)</f>
        <v>116</v>
      </c>
      <c r="H12" s="4"/>
      <c r="I12" s="4">
        <f>SUM(I8:I11)</f>
        <v>112</v>
      </c>
      <c r="J12" s="4"/>
      <c r="K12" s="4">
        <f>SUM(K8:K11)</f>
        <v>97</v>
      </c>
      <c r="M12" s="4"/>
      <c r="S12" s="3"/>
      <c r="T12" s="3"/>
      <c r="X12" s="3"/>
    </row>
    <row r="13" spans="2:24" x14ac:dyDescent="0.25">
      <c r="E13" s="4"/>
      <c r="F13" s="4"/>
      <c r="G13" s="4"/>
      <c r="H13" s="4"/>
      <c r="I13" s="4"/>
      <c r="J13" s="4"/>
      <c r="K13" s="4"/>
      <c r="M13" s="4"/>
      <c r="S13" s="3"/>
      <c r="T13" s="3"/>
      <c r="X13" s="3"/>
    </row>
    <row r="14" spans="2:24" x14ac:dyDescent="0.25">
      <c r="C14" s="5" t="s">
        <v>96</v>
      </c>
      <c r="D14" s="3">
        <f>92+94</f>
        <v>186</v>
      </c>
      <c r="E14" s="8">
        <f>186/226</f>
        <v>0.82300884955752207</v>
      </c>
      <c r="F14" s="4"/>
      <c r="G14" s="4"/>
      <c r="H14" s="4"/>
      <c r="I14" s="4"/>
      <c r="J14" s="4"/>
      <c r="K14" s="4"/>
      <c r="M14" s="4"/>
      <c r="S14" s="3"/>
      <c r="T14" s="3"/>
      <c r="X14" s="3"/>
    </row>
    <row r="15" spans="2:24" x14ac:dyDescent="0.25">
      <c r="C15" s="5" t="s">
        <v>97</v>
      </c>
      <c r="D15" s="3">
        <f>19+16+3+2</f>
        <v>40</v>
      </c>
      <c r="E15" s="8">
        <f>40/226</f>
        <v>0.17699115044247787</v>
      </c>
      <c r="F15" s="4"/>
      <c r="G15" s="4"/>
      <c r="H15" s="4"/>
      <c r="I15" s="4"/>
      <c r="J15" s="4"/>
      <c r="K15" s="4"/>
      <c r="M15" s="4"/>
      <c r="S15" s="3"/>
      <c r="T15" s="3"/>
      <c r="X15" s="3"/>
    </row>
    <row r="16" spans="2:24" x14ac:dyDescent="0.25">
      <c r="S16" s="3"/>
      <c r="T16" s="3"/>
      <c r="X16" s="3"/>
    </row>
    <row r="17" spans="2:24" x14ac:dyDescent="0.25">
      <c r="S17" s="3"/>
      <c r="T17" s="3"/>
      <c r="X17" s="3"/>
    </row>
    <row r="18" spans="2:24" s="5" customFormat="1" ht="15.75" thickBot="1" x14ac:dyDescent="0.3">
      <c r="B18" s="4"/>
      <c r="D18" s="4"/>
      <c r="E18" s="6" t="s">
        <v>36</v>
      </c>
      <c r="F18" s="6" t="s">
        <v>36</v>
      </c>
      <c r="G18" s="6" t="s">
        <v>4</v>
      </c>
      <c r="H18" s="6" t="s">
        <v>4</v>
      </c>
      <c r="I18" s="6" t="s">
        <v>34</v>
      </c>
      <c r="J18" s="6" t="s">
        <v>34</v>
      </c>
      <c r="K18" s="6" t="s">
        <v>35</v>
      </c>
      <c r="L18" s="6" t="s">
        <v>35</v>
      </c>
      <c r="M18" s="6" t="s">
        <v>33</v>
      </c>
      <c r="N18" s="6" t="s">
        <v>33</v>
      </c>
      <c r="T18" s="3"/>
      <c r="W18"/>
      <c r="X18" s="3"/>
    </row>
    <row r="19" spans="2:24" s="5" customFormat="1" x14ac:dyDescent="0.25">
      <c r="B19" s="3">
        <v>1902</v>
      </c>
      <c r="C19" s="28" t="s">
        <v>57</v>
      </c>
      <c r="D19" s="4">
        <v>148</v>
      </c>
      <c r="E19" s="9" t="s">
        <v>5</v>
      </c>
      <c r="F19" s="9" t="s">
        <v>5</v>
      </c>
      <c r="G19" s="3">
        <v>101</v>
      </c>
      <c r="H19" s="15">
        <f>G19/D19</f>
        <v>0.68243243243243246</v>
      </c>
      <c r="I19" s="3">
        <v>12</v>
      </c>
      <c r="J19" s="8">
        <f>I19/D19</f>
        <v>8.1081081081081086E-2</v>
      </c>
      <c r="K19" s="3">
        <v>0</v>
      </c>
      <c r="L19" s="8">
        <f>K19/D19</f>
        <v>0</v>
      </c>
      <c r="M19" s="3">
        <v>35</v>
      </c>
      <c r="N19" s="12">
        <f>M19/D19</f>
        <v>0.23648648648648649</v>
      </c>
      <c r="P19" s="18"/>
      <c r="Q19" s="3"/>
      <c r="W19"/>
      <c r="X19" s="3"/>
    </row>
    <row r="20" spans="2:24" s="5" customFormat="1" x14ac:dyDescent="0.25">
      <c r="B20" s="3">
        <v>1902</v>
      </c>
      <c r="C20" s="28" t="s">
        <v>50</v>
      </c>
      <c r="D20" s="4">
        <v>125</v>
      </c>
      <c r="E20" s="3">
        <v>101</v>
      </c>
      <c r="F20" s="15">
        <f>E20/D20</f>
        <v>0.80800000000000005</v>
      </c>
      <c r="G20" s="9" t="s">
        <v>5</v>
      </c>
      <c r="H20" s="9" t="s">
        <v>5</v>
      </c>
      <c r="I20" s="3">
        <v>6</v>
      </c>
      <c r="J20" s="8">
        <f>I20/D20</f>
        <v>4.8000000000000001E-2</v>
      </c>
      <c r="K20" s="3">
        <v>1</v>
      </c>
      <c r="L20" s="8">
        <f>K20/D20</f>
        <v>8.0000000000000002E-3</v>
      </c>
      <c r="M20" s="3">
        <v>17</v>
      </c>
      <c r="N20" s="8">
        <f>M20/D20</f>
        <v>0.13600000000000001</v>
      </c>
      <c r="S20" s="3"/>
      <c r="T20" s="3"/>
      <c r="W20"/>
      <c r="X20" s="3"/>
    </row>
    <row r="21" spans="2:24" s="5" customFormat="1" x14ac:dyDescent="0.25">
      <c r="B21" s="3">
        <v>1902</v>
      </c>
      <c r="C21" s="29" t="s">
        <v>31</v>
      </c>
      <c r="D21" s="4">
        <v>121</v>
      </c>
      <c r="E21" s="3">
        <v>12</v>
      </c>
      <c r="F21" s="8">
        <f>E21/D21</f>
        <v>9.9173553719008267E-2</v>
      </c>
      <c r="G21" s="3">
        <v>6</v>
      </c>
      <c r="H21" s="8">
        <f>G21/D21</f>
        <v>4.9586776859504134E-2</v>
      </c>
      <c r="I21" s="9" t="s">
        <v>5</v>
      </c>
      <c r="J21" s="9" t="s">
        <v>5</v>
      </c>
      <c r="K21" s="3">
        <v>92</v>
      </c>
      <c r="L21" s="16">
        <f>K21/D21</f>
        <v>0.76033057851239672</v>
      </c>
      <c r="M21" s="3">
        <v>11</v>
      </c>
      <c r="N21" s="12">
        <f>M21/D21</f>
        <v>9.0909090909090912E-2</v>
      </c>
      <c r="S21" s="3"/>
      <c r="T21" s="3"/>
      <c r="W21"/>
      <c r="X21" s="3"/>
    </row>
    <row r="22" spans="2:24" s="5" customFormat="1" x14ac:dyDescent="0.25">
      <c r="B22" s="3">
        <v>1902</v>
      </c>
      <c r="C22" s="29" t="s">
        <v>32</v>
      </c>
      <c r="D22" s="4">
        <v>94</v>
      </c>
      <c r="E22" s="3">
        <v>0</v>
      </c>
      <c r="F22" s="8">
        <f>E22/D22</f>
        <v>0</v>
      </c>
      <c r="G22" s="3">
        <v>1</v>
      </c>
      <c r="H22" s="8">
        <f>G22/D22</f>
        <v>1.0638297872340425E-2</v>
      </c>
      <c r="I22" s="3">
        <v>92</v>
      </c>
      <c r="J22" s="16">
        <f>I22/D22</f>
        <v>0.97872340425531912</v>
      </c>
      <c r="K22" s="9" t="s">
        <v>5</v>
      </c>
      <c r="L22" s="9" t="s">
        <v>5</v>
      </c>
      <c r="M22" s="3">
        <v>1</v>
      </c>
      <c r="N22" s="8">
        <f>M22/D22</f>
        <v>1.0638297872340425E-2</v>
      </c>
      <c r="S22" s="3"/>
      <c r="T22" s="3"/>
      <c r="W22"/>
      <c r="X22" s="3"/>
    </row>
    <row r="23" spans="2:24" s="5" customFormat="1" x14ac:dyDescent="0.25">
      <c r="B23" s="3">
        <v>1902</v>
      </c>
      <c r="C23" s="30" t="s">
        <v>30</v>
      </c>
      <c r="D23" s="4">
        <v>64</v>
      </c>
      <c r="E23" s="3">
        <v>35</v>
      </c>
      <c r="F23" s="12">
        <f>E23/D23</f>
        <v>0.546875</v>
      </c>
      <c r="G23" s="3">
        <v>17</v>
      </c>
      <c r="H23" s="12">
        <f>G23/D23</f>
        <v>0.265625</v>
      </c>
      <c r="I23" s="3">
        <v>11</v>
      </c>
      <c r="J23" s="8">
        <f>I23/D23</f>
        <v>0.171875</v>
      </c>
      <c r="K23" s="3">
        <v>1</v>
      </c>
      <c r="L23" s="8">
        <f>K23/D23</f>
        <v>1.5625E-2</v>
      </c>
      <c r="M23" s="9" t="s">
        <v>5</v>
      </c>
      <c r="N23" s="9" t="s">
        <v>5</v>
      </c>
      <c r="S23" s="3"/>
      <c r="T23" s="3"/>
      <c r="W23"/>
      <c r="X23" s="3"/>
    </row>
    <row r="24" spans="2:24" s="5" customFormat="1" x14ac:dyDescent="0.25">
      <c r="B24" s="3"/>
      <c r="C24"/>
      <c r="D24" s="3"/>
      <c r="E24" s="4">
        <f>SUM(E19:E23)</f>
        <v>148</v>
      </c>
      <c r="F24" s="4"/>
      <c r="G24" s="4">
        <f>SUM(G19:G23)</f>
        <v>125</v>
      </c>
      <c r="H24" s="4"/>
      <c r="I24" s="4">
        <f>SUM(I19:I23)</f>
        <v>121</v>
      </c>
      <c r="J24" s="4"/>
      <c r="K24" s="4">
        <f>SUM(K19:K23)</f>
        <v>94</v>
      </c>
      <c r="L24" s="3"/>
      <c r="M24" s="4">
        <f>SUM(M19:M23)</f>
        <v>64</v>
      </c>
      <c r="N24" s="4"/>
      <c r="S24" s="3"/>
      <c r="T24" s="3"/>
      <c r="W24"/>
      <c r="X24" s="3"/>
    </row>
    <row r="25" spans="2:24" s="5" customFormat="1" x14ac:dyDescent="0.25">
      <c r="B25" s="3"/>
      <c r="C25"/>
      <c r="D25" s="3"/>
      <c r="E25" s="4"/>
      <c r="F25" s="4"/>
      <c r="G25" s="4"/>
      <c r="H25" s="4"/>
      <c r="I25" s="4"/>
      <c r="J25" s="4"/>
      <c r="K25" s="4"/>
      <c r="L25" s="3"/>
      <c r="M25" s="4"/>
      <c r="N25" s="4"/>
      <c r="S25" s="3"/>
      <c r="T25" s="3"/>
      <c r="W25"/>
      <c r="X25" s="3"/>
    </row>
    <row r="26" spans="2:24" s="5" customFormat="1" x14ac:dyDescent="0.25">
      <c r="B26" s="3"/>
      <c r="C26" s="5" t="s">
        <v>96</v>
      </c>
      <c r="D26" s="3">
        <f>101+92</f>
        <v>193</v>
      </c>
      <c r="E26" s="12">
        <f>193/276</f>
        <v>0.69927536231884058</v>
      </c>
      <c r="F26" s="4"/>
      <c r="G26" s="18" t="s">
        <v>103</v>
      </c>
      <c r="H26" s="4"/>
      <c r="I26" s="4"/>
      <c r="J26" s="4"/>
      <c r="K26" s="4"/>
      <c r="L26" s="3"/>
      <c r="M26" s="4"/>
      <c r="N26" s="4"/>
      <c r="S26" s="3"/>
      <c r="T26" s="3"/>
      <c r="W26"/>
      <c r="X26" s="3"/>
    </row>
    <row r="27" spans="2:24" s="5" customFormat="1" x14ac:dyDescent="0.25">
      <c r="B27" s="3"/>
      <c r="C27" s="5" t="s">
        <v>97</v>
      </c>
      <c r="D27" s="3">
        <f>12+6+1+11+1+35+17</f>
        <v>83</v>
      </c>
      <c r="E27" s="12">
        <f>83/276</f>
        <v>0.30072463768115942</v>
      </c>
      <c r="F27" s="4"/>
      <c r="G27" s="4"/>
      <c r="H27" s="4"/>
      <c r="I27" s="4"/>
      <c r="J27" s="4"/>
      <c r="K27" s="4"/>
      <c r="L27" s="3"/>
      <c r="M27" s="4"/>
      <c r="N27" s="4"/>
      <c r="S27" s="3"/>
      <c r="T27" s="3"/>
      <c r="W27"/>
      <c r="X27" s="3"/>
    </row>
    <row r="28" spans="2:24" s="5" customFormat="1" x14ac:dyDescent="0.25">
      <c r="B28" s="3"/>
      <c r="C28" s="31" t="s">
        <v>99</v>
      </c>
      <c r="D28" s="3"/>
      <c r="E28" s="4"/>
      <c r="F28" s="4"/>
      <c r="G28" s="4"/>
      <c r="H28" s="4"/>
      <c r="I28" s="4"/>
      <c r="J28" s="4"/>
      <c r="K28" s="4"/>
      <c r="L28" s="3"/>
      <c r="M28" s="4"/>
      <c r="N28" s="4"/>
      <c r="S28" s="3"/>
      <c r="T28" s="3"/>
      <c r="W28"/>
      <c r="X28" s="3"/>
    </row>
    <row r="29" spans="2:24" x14ac:dyDescent="0.25">
      <c r="N29" s="3"/>
      <c r="O29" s="17"/>
      <c r="P29" s="18"/>
      <c r="T29" s="3"/>
      <c r="X29" s="3"/>
    </row>
    <row r="30" spans="2:24" x14ac:dyDescent="0.25">
      <c r="N30" s="3"/>
      <c r="R30" s="3"/>
      <c r="S30" s="3"/>
      <c r="T30" s="3"/>
      <c r="X30" s="3"/>
    </row>
    <row r="31" spans="2:24" ht="15.75" thickBot="1" x14ac:dyDescent="0.3">
      <c r="B31" s="4"/>
      <c r="C31" s="5"/>
      <c r="D31" s="4"/>
      <c r="E31" s="6" t="s">
        <v>34</v>
      </c>
      <c r="F31" s="6" t="s">
        <v>34</v>
      </c>
      <c r="G31" s="6" t="s">
        <v>35</v>
      </c>
      <c r="H31" s="6" t="s">
        <v>35</v>
      </c>
      <c r="I31" s="6" t="s">
        <v>33</v>
      </c>
      <c r="J31" s="6" t="s">
        <v>33</v>
      </c>
      <c r="K31" s="6" t="s">
        <v>4</v>
      </c>
      <c r="L31" s="6" t="s">
        <v>4</v>
      </c>
      <c r="M31" s="4"/>
      <c r="N31" s="4"/>
      <c r="S31" s="3"/>
      <c r="T31" s="3"/>
      <c r="X31" s="3"/>
    </row>
    <row r="32" spans="2:24" x14ac:dyDescent="0.25">
      <c r="B32" s="3">
        <v>1903</v>
      </c>
      <c r="C32" s="29" t="s">
        <v>31</v>
      </c>
      <c r="D32" s="4">
        <v>182</v>
      </c>
      <c r="E32" s="9" t="s">
        <v>5</v>
      </c>
      <c r="F32" s="9" t="s">
        <v>5</v>
      </c>
      <c r="G32" s="3">
        <v>111</v>
      </c>
      <c r="H32" s="16">
        <f>G32/D32</f>
        <v>0.60989010989010994</v>
      </c>
      <c r="I32" s="3">
        <v>66</v>
      </c>
      <c r="J32" s="12">
        <f>I32/D32</f>
        <v>0.36263736263736263</v>
      </c>
      <c r="K32" s="3">
        <v>5</v>
      </c>
      <c r="L32" s="12">
        <f>K32/D32</f>
        <v>2.7472527472527472E-2</v>
      </c>
      <c r="M32" s="3"/>
      <c r="S32" s="3"/>
      <c r="T32" s="3"/>
      <c r="X32" s="3"/>
    </row>
    <row r="33" spans="2:24" x14ac:dyDescent="0.25">
      <c r="B33" s="3">
        <v>1903</v>
      </c>
      <c r="C33" s="29" t="s">
        <v>32</v>
      </c>
      <c r="D33" s="4">
        <v>114</v>
      </c>
      <c r="E33" s="3">
        <v>111</v>
      </c>
      <c r="F33" s="16">
        <f>E33/D33</f>
        <v>0.97368421052631582</v>
      </c>
      <c r="G33" s="9" t="s">
        <v>5</v>
      </c>
      <c r="H33" s="9" t="s">
        <v>5</v>
      </c>
      <c r="I33" s="3">
        <v>3</v>
      </c>
      <c r="J33" s="12">
        <f>I33/D33</f>
        <v>2.6315789473684209E-2</v>
      </c>
      <c r="K33" s="3">
        <v>0</v>
      </c>
      <c r="L33" s="12">
        <f>K33/D33</f>
        <v>0</v>
      </c>
      <c r="M33" s="3"/>
      <c r="N33" s="10"/>
      <c r="S33" s="3"/>
      <c r="T33" s="3"/>
      <c r="X33" s="3"/>
    </row>
    <row r="34" spans="2:24" x14ac:dyDescent="0.25">
      <c r="B34" s="3">
        <v>1903</v>
      </c>
      <c r="C34" s="28" t="s">
        <v>30</v>
      </c>
      <c r="D34" s="4">
        <v>107</v>
      </c>
      <c r="E34" s="3">
        <v>66</v>
      </c>
      <c r="F34" s="12">
        <f>E34/D34</f>
        <v>0.61682242990654201</v>
      </c>
      <c r="G34" s="3">
        <v>3</v>
      </c>
      <c r="H34" s="12">
        <f>G34/D34</f>
        <v>2.8037383177570093E-2</v>
      </c>
      <c r="I34" s="9" t="s">
        <v>5</v>
      </c>
      <c r="J34" s="9" t="s">
        <v>5</v>
      </c>
      <c r="K34" s="3">
        <v>38</v>
      </c>
      <c r="L34" s="15">
        <f>K34/D34</f>
        <v>0.35514018691588783</v>
      </c>
      <c r="M34" s="3"/>
      <c r="N34" s="10"/>
      <c r="S34" s="3"/>
      <c r="T34" s="3"/>
      <c r="X34" s="3"/>
    </row>
    <row r="35" spans="2:24" x14ac:dyDescent="0.25">
      <c r="B35" s="3">
        <v>1903</v>
      </c>
      <c r="C35" s="28" t="s">
        <v>49</v>
      </c>
      <c r="D35" s="4">
        <v>43</v>
      </c>
      <c r="E35" s="3">
        <v>5</v>
      </c>
      <c r="F35" s="12">
        <f>E35/D35</f>
        <v>0.11627906976744186</v>
      </c>
      <c r="G35" s="3">
        <v>0</v>
      </c>
      <c r="H35" s="12">
        <f>G35/D35</f>
        <v>0</v>
      </c>
      <c r="I35" s="3">
        <v>38</v>
      </c>
      <c r="J35" s="15">
        <f>I35/D35</f>
        <v>0.88372093023255816</v>
      </c>
      <c r="K35" s="9" t="s">
        <v>5</v>
      </c>
      <c r="L35" s="9" t="s">
        <v>5</v>
      </c>
      <c r="M35" s="3"/>
      <c r="N35" s="14"/>
      <c r="S35" s="3"/>
      <c r="T35" s="3"/>
      <c r="X35" s="3"/>
    </row>
    <row r="36" spans="2:24" x14ac:dyDescent="0.25">
      <c r="E36" s="4">
        <f>SUM(E32:E35)</f>
        <v>182</v>
      </c>
      <c r="F36" s="4"/>
      <c r="G36" s="4">
        <f>SUM(G32:G35)</f>
        <v>114</v>
      </c>
      <c r="H36" s="4"/>
      <c r="I36" s="4">
        <f>SUM(I32:I35)</f>
        <v>107</v>
      </c>
      <c r="J36" s="4"/>
      <c r="K36" s="4">
        <f>SUM(K32:K35)</f>
        <v>43</v>
      </c>
      <c r="M36" s="4"/>
      <c r="S36" s="3"/>
      <c r="T36" s="3"/>
      <c r="X36" s="3"/>
    </row>
    <row r="37" spans="2:24" x14ac:dyDescent="0.25">
      <c r="N37" s="17"/>
      <c r="O37" s="18"/>
      <c r="S37" s="3"/>
      <c r="T37" s="3"/>
      <c r="X37" s="3"/>
    </row>
    <row r="38" spans="2:24" x14ac:dyDescent="0.25">
      <c r="C38" s="5" t="s">
        <v>96</v>
      </c>
      <c r="D38" s="3">
        <f>111+38</f>
        <v>149</v>
      </c>
      <c r="E38" s="8">
        <f>149/223</f>
        <v>0.66816143497757852</v>
      </c>
      <c r="N38" s="3"/>
      <c r="R38" s="3"/>
      <c r="S38" s="3"/>
      <c r="T38" s="3"/>
      <c r="X38" s="3"/>
    </row>
    <row r="39" spans="2:24" x14ac:dyDescent="0.25">
      <c r="C39" s="5" t="s">
        <v>97</v>
      </c>
      <c r="D39" s="3">
        <f>66+5+3</f>
        <v>74</v>
      </c>
      <c r="E39" s="8">
        <f>74/223</f>
        <v>0.33183856502242154</v>
      </c>
      <c r="N39" s="3"/>
      <c r="R39" s="3"/>
      <c r="S39" s="3"/>
      <c r="T39" s="3"/>
      <c r="X39" s="3"/>
    </row>
    <row r="40" spans="2:24" x14ac:dyDescent="0.25">
      <c r="N40" s="3"/>
      <c r="R40" s="3"/>
      <c r="S40" s="3"/>
      <c r="T40" s="3"/>
      <c r="X40" s="3"/>
    </row>
    <row r="41" spans="2:24" x14ac:dyDescent="0.25">
      <c r="N41" s="3"/>
      <c r="R41" s="3"/>
      <c r="S41" s="3"/>
      <c r="T41" s="3"/>
      <c r="X41" s="3"/>
    </row>
    <row r="42" spans="2:24" x14ac:dyDescent="0.25">
      <c r="N42" s="3"/>
      <c r="R42" s="3"/>
      <c r="S42" s="3"/>
      <c r="T42" s="3"/>
      <c r="X42" s="3"/>
    </row>
    <row r="43" spans="2:24" x14ac:dyDescent="0.25">
      <c r="N43" s="3"/>
      <c r="R43" s="3"/>
      <c r="S43" s="3"/>
      <c r="T43" s="3"/>
      <c r="X43" s="3"/>
    </row>
    <row r="44" spans="2:24" x14ac:dyDescent="0.25">
      <c r="N44" s="3"/>
      <c r="R44" s="3"/>
      <c r="S44" s="3"/>
      <c r="T44" s="3"/>
      <c r="X44" s="3"/>
    </row>
    <row r="45" spans="2:24" x14ac:dyDescent="0.25">
      <c r="N45" s="3"/>
      <c r="R45" s="3"/>
      <c r="S45" s="3"/>
      <c r="T45" s="3"/>
      <c r="X45" s="3"/>
    </row>
    <row r="46" spans="2:24" x14ac:dyDescent="0.25">
      <c r="N46" s="3"/>
      <c r="R46" s="3"/>
      <c r="S46" s="3"/>
      <c r="T46" s="3"/>
      <c r="X46" s="3"/>
    </row>
    <row r="47" spans="2:24" x14ac:dyDescent="0.25">
      <c r="N47" s="3"/>
      <c r="R47" s="3"/>
      <c r="S47" s="3"/>
      <c r="T47" s="3"/>
      <c r="X47" s="3"/>
    </row>
    <row r="48" spans="2:24" x14ac:dyDescent="0.25">
      <c r="N48" s="3"/>
      <c r="R48" s="3"/>
      <c r="S48" s="3"/>
      <c r="T48" s="3"/>
      <c r="X48" s="3"/>
    </row>
    <row r="49" spans="14:24" x14ac:dyDescent="0.25">
      <c r="N49" s="3"/>
      <c r="R49" s="3"/>
      <c r="S49" s="3"/>
      <c r="T49" s="3"/>
      <c r="X49" s="3"/>
    </row>
    <row r="50" spans="14:24" x14ac:dyDescent="0.25">
      <c r="N50" s="3"/>
      <c r="R50" s="3"/>
      <c r="S50" s="3"/>
      <c r="T50" s="3"/>
      <c r="X50" s="3"/>
    </row>
    <row r="51" spans="14:24" x14ac:dyDescent="0.25">
      <c r="N51" s="3"/>
      <c r="R51" s="3"/>
      <c r="S51" s="3"/>
      <c r="T51" s="3"/>
      <c r="X51" s="3"/>
    </row>
    <row r="52" spans="14:24" x14ac:dyDescent="0.25">
      <c r="N52" s="3"/>
      <c r="R52" s="3"/>
      <c r="S52" s="3"/>
      <c r="T52" s="3"/>
      <c r="X52" s="3"/>
    </row>
    <row r="53" spans="14:24" x14ac:dyDescent="0.25">
      <c r="N53" s="3"/>
      <c r="R53" s="3"/>
      <c r="S53" s="3"/>
      <c r="T53" s="3"/>
      <c r="X53" s="3"/>
    </row>
    <row r="54" spans="14:24" x14ac:dyDescent="0.25">
      <c r="N54" s="3"/>
      <c r="R54" s="3"/>
      <c r="S54" s="3"/>
      <c r="T54" s="3"/>
      <c r="X54" s="3"/>
    </row>
    <row r="55" spans="14:24" x14ac:dyDescent="0.25">
      <c r="N55" s="3"/>
      <c r="R55" s="3"/>
      <c r="S55" s="3"/>
      <c r="T55" s="3"/>
      <c r="X55" s="3"/>
    </row>
    <row r="56" spans="14:24" x14ac:dyDescent="0.25">
      <c r="N56" s="3"/>
      <c r="R56" s="3"/>
      <c r="S56" s="3"/>
      <c r="T56" s="3"/>
      <c r="X56" s="3"/>
    </row>
    <row r="57" spans="14:24" x14ac:dyDescent="0.25">
      <c r="N57" s="3"/>
      <c r="R57" s="3"/>
      <c r="S57" s="3"/>
      <c r="T57" s="3"/>
      <c r="X57" s="3"/>
    </row>
    <row r="58" spans="14:24" x14ac:dyDescent="0.25">
      <c r="N58" s="3"/>
      <c r="R58" s="3"/>
      <c r="S58" s="3"/>
      <c r="T58" s="3"/>
      <c r="X58" s="3"/>
    </row>
    <row r="59" spans="14:24" x14ac:dyDescent="0.25">
      <c r="N59" s="3"/>
      <c r="R59" s="3"/>
      <c r="S59" s="3"/>
      <c r="T59" s="3"/>
      <c r="X59" s="3"/>
    </row>
    <row r="60" spans="14:24" x14ac:dyDescent="0.25">
      <c r="N60" s="3"/>
      <c r="R60" s="3"/>
      <c r="S60" s="3"/>
      <c r="T60" s="3"/>
      <c r="X60" s="3"/>
    </row>
    <row r="61" spans="14:24" x14ac:dyDescent="0.25">
      <c r="N61" s="3"/>
      <c r="R61" s="3"/>
      <c r="S61" s="3"/>
      <c r="T61" s="3"/>
      <c r="X61" s="3"/>
    </row>
    <row r="62" spans="14:24" x14ac:dyDescent="0.25">
      <c r="N62" s="3"/>
      <c r="R62" s="3"/>
      <c r="S62" s="3"/>
      <c r="T62" s="3"/>
      <c r="X62" s="3"/>
    </row>
    <row r="63" spans="14:24" x14ac:dyDescent="0.25">
      <c r="N63" s="3"/>
      <c r="R63" s="3"/>
      <c r="S63" s="3"/>
      <c r="T63" s="3"/>
      <c r="X63" s="3"/>
    </row>
    <row r="64" spans="14:24" x14ac:dyDescent="0.25">
      <c r="N64" s="3"/>
      <c r="R64" s="3"/>
      <c r="S64" s="3"/>
      <c r="T64" s="3"/>
      <c r="X64" s="3"/>
    </row>
    <row r="65" spans="14:24" x14ac:dyDescent="0.25">
      <c r="N65" s="3"/>
      <c r="R65" s="3"/>
      <c r="S65" s="3"/>
      <c r="T65" s="3"/>
      <c r="X65" s="3"/>
    </row>
    <row r="66" spans="14:24" x14ac:dyDescent="0.25">
      <c r="N66" s="3"/>
      <c r="R66" s="3"/>
      <c r="S66" s="3"/>
      <c r="T66" s="3"/>
      <c r="X66" s="3"/>
    </row>
    <row r="67" spans="14:24" x14ac:dyDescent="0.25">
      <c r="N67" s="3"/>
      <c r="R67" s="3"/>
      <c r="S67" s="3"/>
      <c r="T67" s="3"/>
      <c r="X67" s="3"/>
    </row>
    <row r="68" spans="14:24" x14ac:dyDescent="0.25">
      <c r="N68" s="3"/>
      <c r="R68" s="3"/>
      <c r="S68" s="3"/>
      <c r="T68" s="3"/>
      <c r="X68" s="3"/>
    </row>
    <row r="69" spans="14:24" x14ac:dyDescent="0.25">
      <c r="N69" s="3"/>
      <c r="R69" s="3"/>
      <c r="S69" s="3"/>
      <c r="T69" s="3"/>
      <c r="X69" s="3"/>
    </row>
    <row r="70" spans="14:24" x14ac:dyDescent="0.25">
      <c r="N70" s="3"/>
      <c r="R70" s="3"/>
      <c r="S70" s="3"/>
      <c r="T70" s="3"/>
      <c r="X70" s="3"/>
    </row>
    <row r="71" spans="14:24" x14ac:dyDescent="0.25">
      <c r="N71" s="3"/>
      <c r="R71" s="3"/>
      <c r="S71" s="3"/>
      <c r="T71" s="3"/>
      <c r="X71" s="3"/>
    </row>
    <row r="72" spans="14:24" x14ac:dyDescent="0.25">
      <c r="N72" s="3"/>
      <c r="R72" s="3"/>
      <c r="S72" s="3"/>
      <c r="T72" s="3"/>
      <c r="X72" s="3"/>
    </row>
    <row r="73" spans="14:24" x14ac:dyDescent="0.25">
      <c r="N73" s="3"/>
      <c r="R73" s="3"/>
      <c r="S73" s="3"/>
      <c r="T73" s="3"/>
      <c r="X73" s="3"/>
    </row>
    <row r="74" spans="14:24" x14ac:dyDescent="0.25">
      <c r="N74" s="3"/>
      <c r="R74" s="3"/>
      <c r="S74" s="3"/>
      <c r="T74" s="3"/>
      <c r="X74" s="3"/>
    </row>
    <row r="75" spans="14:24" x14ac:dyDescent="0.25">
      <c r="N75" s="3"/>
      <c r="R75" s="3"/>
      <c r="S75" s="3"/>
      <c r="T75" s="3"/>
      <c r="X75" s="3"/>
    </row>
    <row r="76" spans="14:24" x14ac:dyDescent="0.25">
      <c r="N76" s="3"/>
      <c r="R76" s="3"/>
      <c r="S76" s="3"/>
      <c r="T76" s="3"/>
      <c r="X76" s="3"/>
    </row>
    <row r="77" spans="14:24" x14ac:dyDescent="0.25">
      <c r="N77" s="3"/>
      <c r="R77" s="3"/>
      <c r="S77" s="3"/>
      <c r="T77" s="3"/>
      <c r="X77" s="3"/>
    </row>
    <row r="78" spans="14:24" x14ac:dyDescent="0.25">
      <c r="N78" s="3"/>
      <c r="R78" s="3"/>
      <c r="S78" s="3"/>
      <c r="T78" s="3"/>
      <c r="X78" s="3"/>
    </row>
    <row r="79" spans="14:24" x14ac:dyDescent="0.25">
      <c r="N79" s="3"/>
      <c r="R79" s="3"/>
      <c r="S79" s="3"/>
      <c r="T79" s="3"/>
      <c r="X79" s="3"/>
    </row>
    <row r="80" spans="14:24" x14ac:dyDescent="0.25">
      <c r="N80" s="3"/>
      <c r="R80" s="3"/>
      <c r="S80" s="3"/>
      <c r="T80" s="3"/>
      <c r="X80" s="3"/>
    </row>
    <row r="81" spans="14:24" x14ac:dyDescent="0.25">
      <c r="N81" s="3"/>
      <c r="R81" s="3"/>
      <c r="S81" s="3"/>
      <c r="T81" s="3"/>
      <c r="X81" s="3"/>
    </row>
    <row r="82" spans="14:24" x14ac:dyDescent="0.25">
      <c r="N82" s="3"/>
      <c r="R82" s="3"/>
      <c r="S82" s="3"/>
      <c r="T82" s="3"/>
      <c r="X82" s="3"/>
    </row>
    <row r="83" spans="14:24" x14ac:dyDescent="0.25">
      <c r="N83" s="3"/>
      <c r="R83" s="3"/>
      <c r="S83" s="3"/>
      <c r="T83" s="3"/>
      <c r="X83" s="3"/>
    </row>
    <row r="84" spans="14:24" x14ac:dyDescent="0.25">
      <c r="N84" s="3"/>
      <c r="R84" s="3"/>
      <c r="S84" s="3"/>
      <c r="T84" s="3"/>
      <c r="X84" s="3"/>
    </row>
    <row r="85" spans="14:24" x14ac:dyDescent="0.25">
      <c r="N85" s="3"/>
      <c r="R85" s="3"/>
      <c r="S85" s="3"/>
      <c r="T85" s="3"/>
      <c r="X85" s="3"/>
    </row>
    <row r="86" spans="14:24" x14ac:dyDescent="0.25">
      <c r="N86" s="3"/>
      <c r="R86" s="3"/>
      <c r="S86" s="3"/>
      <c r="T86" s="3"/>
      <c r="X86" s="3"/>
    </row>
    <row r="87" spans="14:24" x14ac:dyDescent="0.25">
      <c r="N87" s="3"/>
      <c r="R87" s="3"/>
      <c r="S87" s="3"/>
      <c r="T87" s="3"/>
      <c r="X87" s="3"/>
    </row>
    <row r="88" spans="14:24" x14ac:dyDescent="0.25">
      <c r="N88" s="3"/>
      <c r="R88" s="3"/>
      <c r="S88" s="3"/>
      <c r="T88" s="3"/>
      <c r="X88" s="3"/>
    </row>
    <row r="89" spans="14:24" x14ac:dyDescent="0.25">
      <c r="N89" s="3"/>
      <c r="R89" s="3"/>
      <c r="S89" s="3"/>
      <c r="T89" s="3"/>
      <c r="X89" s="3"/>
    </row>
    <row r="90" spans="14:24" x14ac:dyDescent="0.25">
      <c r="N90" s="3"/>
      <c r="R90" s="3"/>
      <c r="S90" s="3"/>
      <c r="T90" s="3"/>
      <c r="X90" s="3"/>
    </row>
    <row r="91" spans="14:24" x14ac:dyDescent="0.25">
      <c r="N91" s="3"/>
      <c r="R91" s="3"/>
      <c r="S91" s="3"/>
      <c r="T91" s="3"/>
      <c r="X91" s="3"/>
    </row>
    <row r="92" spans="14:24" x14ac:dyDescent="0.25">
      <c r="N92" s="3"/>
      <c r="R92" s="3"/>
      <c r="S92" s="3"/>
      <c r="T92" s="3"/>
      <c r="X92" s="3"/>
    </row>
    <row r="93" spans="14:24" x14ac:dyDescent="0.25">
      <c r="N93" s="3"/>
      <c r="R93" s="3"/>
      <c r="S93" s="3"/>
      <c r="T93" s="3"/>
      <c r="X93" s="3"/>
    </row>
    <row r="94" spans="14:24" x14ac:dyDescent="0.25">
      <c r="N94" s="3"/>
      <c r="R94" s="3"/>
      <c r="S94" s="3"/>
      <c r="T94" s="3"/>
      <c r="X94" s="3"/>
    </row>
    <row r="95" spans="14:24" x14ac:dyDescent="0.25">
      <c r="N95" s="3"/>
      <c r="R95" s="3"/>
      <c r="S95" s="3"/>
      <c r="T95" s="3"/>
      <c r="X95" s="3"/>
    </row>
    <row r="96" spans="14:24" x14ac:dyDescent="0.25">
      <c r="N96" s="3"/>
      <c r="R96" s="3"/>
      <c r="S96" s="3"/>
      <c r="T96" s="3"/>
      <c r="X96" s="3"/>
    </row>
    <row r="97" spans="14:24" x14ac:dyDescent="0.25">
      <c r="N97" s="3"/>
      <c r="R97" s="3"/>
      <c r="S97" s="3"/>
      <c r="T97" s="3"/>
      <c r="X97" s="3"/>
    </row>
    <row r="98" spans="14:24" x14ac:dyDescent="0.25">
      <c r="N98" s="3"/>
      <c r="R98" s="3"/>
      <c r="S98" s="3"/>
      <c r="T98" s="3"/>
      <c r="X98" s="3"/>
    </row>
    <row r="99" spans="14:24" x14ac:dyDescent="0.25">
      <c r="N99" s="3"/>
      <c r="R99" s="3"/>
      <c r="S99" s="3"/>
      <c r="T99" s="3"/>
      <c r="X99" s="3"/>
    </row>
    <row r="100" spans="14:24" x14ac:dyDescent="0.25">
      <c r="N100" s="3"/>
      <c r="R100" s="3"/>
      <c r="S100" s="3"/>
      <c r="T100" s="3"/>
      <c r="X100" s="3"/>
    </row>
    <row r="101" spans="14:24" x14ac:dyDescent="0.25">
      <c r="N101" s="3"/>
      <c r="R101" s="3"/>
      <c r="S101" s="3"/>
      <c r="T101" s="3"/>
      <c r="X101" s="3"/>
    </row>
    <row r="102" spans="14:24" x14ac:dyDescent="0.25">
      <c r="N102" s="3"/>
      <c r="R102" s="3"/>
      <c r="S102" s="3"/>
      <c r="T102" s="3"/>
      <c r="X102" s="3"/>
    </row>
    <row r="103" spans="14:24" x14ac:dyDescent="0.25">
      <c r="N103" s="3"/>
      <c r="R103" s="3"/>
      <c r="S103" s="3"/>
      <c r="T103" s="3"/>
      <c r="X103" s="3"/>
    </row>
    <row r="104" spans="14:24" x14ac:dyDescent="0.25">
      <c r="N104" s="3"/>
      <c r="R104" s="3"/>
      <c r="S104" s="3"/>
      <c r="T104" s="3"/>
      <c r="X104" s="3"/>
    </row>
    <row r="105" spans="14:24" x14ac:dyDescent="0.25">
      <c r="N105" s="3"/>
      <c r="R105" s="3"/>
      <c r="S105" s="3"/>
      <c r="T105" s="3"/>
      <c r="X105" s="3"/>
    </row>
    <row r="106" spans="14:24" x14ac:dyDescent="0.25">
      <c r="N106" s="3"/>
      <c r="R106" s="3"/>
      <c r="S106" s="3"/>
      <c r="T106" s="3"/>
      <c r="X106" s="3"/>
    </row>
    <row r="107" spans="14:24" x14ac:dyDescent="0.25">
      <c r="N107" s="3"/>
      <c r="R107" s="3"/>
      <c r="S107" s="3"/>
      <c r="T107" s="3"/>
      <c r="X107" s="3"/>
    </row>
    <row r="108" spans="14:24" x14ac:dyDescent="0.25">
      <c r="N108" s="3"/>
      <c r="R108" s="3"/>
      <c r="S108" s="3"/>
      <c r="T108" s="3"/>
      <c r="X108" s="3"/>
    </row>
    <row r="109" spans="14:24" x14ac:dyDescent="0.25">
      <c r="N109" s="3"/>
      <c r="R109" s="3"/>
      <c r="S109" s="3"/>
      <c r="T109" s="3"/>
      <c r="X109" s="3"/>
    </row>
    <row r="110" spans="14:24" x14ac:dyDescent="0.25">
      <c r="N110" s="3"/>
      <c r="R110" s="3"/>
      <c r="S110" s="3"/>
      <c r="T110" s="3"/>
      <c r="X110" s="3"/>
    </row>
    <row r="111" spans="14:24" x14ac:dyDescent="0.25">
      <c r="N111" s="3"/>
      <c r="R111" s="3"/>
      <c r="S111" s="3"/>
      <c r="T111" s="3"/>
      <c r="X111" s="3"/>
    </row>
    <row r="112" spans="14:24" x14ac:dyDescent="0.25">
      <c r="N112" s="3"/>
      <c r="R112" s="3"/>
      <c r="S112" s="3"/>
      <c r="T112" s="3"/>
      <c r="X112" s="3"/>
    </row>
    <row r="113" spans="14:24" x14ac:dyDescent="0.25">
      <c r="N113" s="3"/>
      <c r="R113" s="3"/>
      <c r="S113" s="3"/>
      <c r="T113" s="3"/>
      <c r="X113" s="3"/>
    </row>
    <row r="114" spans="14:24" x14ac:dyDescent="0.25">
      <c r="N114" s="3"/>
      <c r="R114" s="3"/>
      <c r="S114" s="3"/>
      <c r="T114" s="3"/>
      <c r="X114" s="3"/>
    </row>
    <row r="115" spans="14:24" x14ac:dyDescent="0.25">
      <c r="N115" s="3"/>
      <c r="R115" s="3"/>
      <c r="S115" s="3"/>
      <c r="T115" s="3"/>
      <c r="X115" s="3"/>
    </row>
    <row r="116" spans="14:24" x14ac:dyDescent="0.25">
      <c r="N116" s="3"/>
      <c r="R116" s="3"/>
      <c r="S116" s="3"/>
      <c r="T116" s="3"/>
      <c r="X116" s="3"/>
    </row>
    <row r="117" spans="14:24" x14ac:dyDescent="0.25">
      <c r="N117" s="3"/>
      <c r="R117" s="3"/>
      <c r="S117" s="3"/>
      <c r="T117" s="3"/>
      <c r="X117" s="3"/>
    </row>
    <row r="118" spans="14:24" x14ac:dyDescent="0.25">
      <c r="N118" s="3"/>
      <c r="R118" s="3"/>
      <c r="S118" s="3"/>
      <c r="T118" s="3"/>
      <c r="X118" s="3"/>
    </row>
    <row r="119" spans="14:24" x14ac:dyDescent="0.25">
      <c r="N119" s="3"/>
      <c r="R119" s="3"/>
      <c r="S119" s="3"/>
      <c r="T119" s="3"/>
      <c r="X119" s="3"/>
    </row>
    <row r="120" spans="14:24" x14ac:dyDescent="0.25">
      <c r="N120" s="3"/>
      <c r="R120" s="3"/>
      <c r="S120" s="3"/>
      <c r="T120" s="3"/>
      <c r="X120" s="3"/>
    </row>
    <row r="121" spans="14:24" x14ac:dyDescent="0.25">
      <c r="N121" s="3"/>
      <c r="R121" s="3"/>
      <c r="S121" s="3"/>
      <c r="T121" s="3"/>
      <c r="X121" s="3"/>
    </row>
    <row r="122" spans="14:24" x14ac:dyDescent="0.25">
      <c r="N122" s="3"/>
      <c r="R122" s="3"/>
      <c r="S122" s="3"/>
      <c r="T122" s="3"/>
      <c r="X122" s="3"/>
    </row>
    <row r="123" spans="14:24" x14ac:dyDescent="0.25">
      <c r="N123" s="3"/>
      <c r="R123" s="3"/>
      <c r="S123" s="3"/>
      <c r="T123" s="3"/>
      <c r="X123" s="3"/>
    </row>
    <row r="124" spans="14:24" x14ac:dyDescent="0.25">
      <c r="N124" s="3"/>
      <c r="R124" s="3"/>
      <c r="S124" s="3"/>
      <c r="T124" s="3"/>
      <c r="X124" s="3"/>
    </row>
    <row r="125" spans="14:24" x14ac:dyDescent="0.25">
      <c r="N125" s="3"/>
      <c r="R125" s="3"/>
      <c r="S125" s="3"/>
      <c r="T125" s="3"/>
      <c r="X125" s="3"/>
    </row>
    <row r="126" spans="14:24" x14ac:dyDescent="0.25">
      <c r="N126" s="3"/>
      <c r="R126" s="3"/>
      <c r="S126" s="3"/>
      <c r="T126" s="3"/>
      <c r="X126" s="3"/>
    </row>
    <row r="127" spans="14:24" x14ac:dyDescent="0.25">
      <c r="N127" s="3"/>
      <c r="R127" s="3"/>
      <c r="S127" s="3"/>
      <c r="T127" s="3"/>
      <c r="X127" s="3"/>
    </row>
    <row r="128" spans="14:24" x14ac:dyDescent="0.25">
      <c r="N128" s="3"/>
      <c r="R128" s="3"/>
      <c r="S128" s="3"/>
      <c r="T128" s="3"/>
      <c r="X128" s="3"/>
    </row>
    <row r="129" spans="14:24" x14ac:dyDescent="0.25">
      <c r="N129" s="3"/>
      <c r="R129" s="3"/>
      <c r="S129" s="3"/>
      <c r="T129" s="3"/>
      <c r="X129" s="3"/>
    </row>
    <row r="130" spans="14:24" x14ac:dyDescent="0.25">
      <c r="N130" s="3"/>
      <c r="R130" s="3"/>
      <c r="S130" s="3"/>
      <c r="T130" s="3"/>
      <c r="X130" s="3"/>
    </row>
    <row r="131" spans="14:24" x14ac:dyDescent="0.25">
      <c r="N131" s="3"/>
      <c r="R131" s="3"/>
      <c r="S131" s="3"/>
      <c r="T131" s="3"/>
      <c r="X131" s="3"/>
    </row>
    <row r="132" spans="14:24" x14ac:dyDescent="0.25">
      <c r="N132" s="3"/>
      <c r="R132" s="3"/>
      <c r="S132" s="3"/>
      <c r="T132" s="3"/>
      <c r="X132" s="3"/>
    </row>
    <row r="133" spans="14:24" x14ac:dyDescent="0.25">
      <c r="N133" s="3"/>
      <c r="R133" s="3"/>
      <c r="S133" s="3"/>
      <c r="T133" s="3"/>
      <c r="X133" s="3"/>
    </row>
    <row r="134" spans="14:24" x14ac:dyDescent="0.25">
      <c r="N134" s="3"/>
      <c r="R134" s="3"/>
      <c r="S134" s="3"/>
      <c r="T134" s="3"/>
      <c r="X134" s="3"/>
    </row>
    <row r="135" spans="14:24" x14ac:dyDescent="0.25">
      <c r="N135" s="3"/>
      <c r="R135" s="3"/>
      <c r="S135" s="3"/>
      <c r="T135" s="3"/>
      <c r="X135" s="3"/>
    </row>
    <row r="136" spans="14:24" x14ac:dyDescent="0.25">
      <c r="N136" s="3"/>
      <c r="R136" s="3"/>
      <c r="S136" s="3"/>
      <c r="T136" s="3"/>
      <c r="X136" s="3"/>
    </row>
    <row r="137" spans="14:24" x14ac:dyDescent="0.25">
      <c r="N137" s="3"/>
      <c r="R137" s="3"/>
      <c r="S137" s="3"/>
      <c r="T137" s="3"/>
      <c r="X137" s="3"/>
    </row>
    <row r="138" spans="14:24" x14ac:dyDescent="0.25">
      <c r="N138" s="3"/>
      <c r="R138" s="3"/>
      <c r="S138" s="3"/>
      <c r="T138" s="3"/>
      <c r="X138" s="3"/>
    </row>
    <row r="139" spans="14:24" x14ac:dyDescent="0.25">
      <c r="N139" s="3"/>
      <c r="R139" s="3"/>
      <c r="S139" s="3"/>
      <c r="T139" s="3"/>
      <c r="X139" s="3"/>
    </row>
    <row r="140" spans="14:24" x14ac:dyDescent="0.25">
      <c r="N140" s="3"/>
      <c r="R140" s="3"/>
      <c r="S140" s="3"/>
      <c r="T140" s="3"/>
      <c r="X140" s="3"/>
    </row>
    <row r="141" spans="14:24" x14ac:dyDescent="0.25">
      <c r="N141" s="3"/>
      <c r="R141" s="3"/>
      <c r="S141" s="3"/>
      <c r="T141" s="3"/>
      <c r="X141" s="3"/>
    </row>
    <row r="142" spans="14:24" x14ac:dyDescent="0.25">
      <c r="N142" s="3"/>
      <c r="R142" s="3"/>
      <c r="S142" s="3"/>
      <c r="T142" s="3"/>
      <c r="X142" s="3"/>
    </row>
    <row r="143" spans="14:24" x14ac:dyDescent="0.25">
      <c r="N143" s="3"/>
      <c r="R143" s="3"/>
      <c r="S143" s="3"/>
      <c r="T143" s="3"/>
      <c r="X143" s="3"/>
    </row>
    <row r="144" spans="14:24" x14ac:dyDescent="0.25">
      <c r="N144" s="3"/>
      <c r="R144" s="3"/>
      <c r="S144" s="3"/>
      <c r="T144" s="3"/>
      <c r="X144" s="3"/>
    </row>
    <row r="145" spans="14:24" x14ac:dyDescent="0.25">
      <c r="N145" s="3"/>
      <c r="R145" s="3"/>
      <c r="S145" s="3"/>
      <c r="T145" s="3"/>
      <c r="X145" s="3"/>
    </row>
    <row r="146" spans="14:24" x14ac:dyDescent="0.25">
      <c r="N146" s="3"/>
      <c r="R146" s="3"/>
      <c r="S146" s="3"/>
      <c r="T146" s="3"/>
      <c r="X146" s="3"/>
    </row>
    <row r="147" spans="14:24" x14ac:dyDescent="0.25">
      <c r="N147" s="3"/>
      <c r="R147" s="3"/>
      <c r="S147" s="3"/>
      <c r="T147" s="3"/>
      <c r="X147" s="3"/>
    </row>
    <row r="148" spans="14:24" x14ac:dyDescent="0.25">
      <c r="N148" s="3"/>
      <c r="R148" s="3"/>
      <c r="S148" s="3"/>
      <c r="T148" s="3"/>
      <c r="X148" s="3"/>
    </row>
    <row r="149" spans="14:24" x14ac:dyDescent="0.25">
      <c r="N149" s="3"/>
      <c r="R149" s="3"/>
      <c r="S149" s="3"/>
      <c r="T149" s="3"/>
      <c r="X149" s="3"/>
    </row>
    <row r="150" spans="14:24" x14ac:dyDescent="0.25">
      <c r="N150" s="3"/>
      <c r="R150" s="3"/>
      <c r="S150" s="3"/>
      <c r="T150" s="3"/>
      <c r="X150" s="3"/>
    </row>
    <row r="151" spans="14:24" x14ac:dyDescent="0.25">
      <c r="N151" s="3"/>
      <c r="R151" s="3"/>
      <c r="S151" s="3"/>
      <c r="T151" s="3"/>
      <c r="X151" s="3"/>
    </row>
    <row r="152" spans="14:24" x14ac:dyDescent="0.25">
      <c r="N152" s="3"/>
      <c r="R152" s="3"/>
      <c r="S152" s="3"/>
      <c r="T152" s="3"/>
      <c r="X152" s="3"/>
    </row>
    <row r="153" spans="14:24" x14ac:dyDescent="0.25">
      <c r="N153" s="3"/>
      <c r="R153" s="3"/>
      <c r="S153" s="3"/>
      <c r="T153" s="3"/>
      <c r="X153" s="3"/>
    </row>
    <row r="154" spans="14:24" x14ac:dyDescent="0.25">
      <c r="N154" s="3"/>
      <c r="R154" s="3"/>
      <c r="S154" s="3"/>
      <c r="T154" s="3"/>
      <c r="X154" s="3"/>
    </row>
    <row r="155" spans="14:24" x14ac:dyDescent="0.25">
      <c r="N155" s="3"/>
      <c r="R155" s="3"/>
      <c r="S155" s="3"/>
      <c r="T155" s="3"/>
      <c r="X155" s="3"/>
    </row>
    <row r="156" spans="14:24" x14ac:dyDescent="0.25">
      <c r="N156" s="3"/>
      <c r="R156" s="3"/>
      <c r="S156" s="3"/>
      <c r="T156" s="3"/>
      <c r="X156" s="3"/>
    </row>
    <row r="157" spans="14:24" x14ac:dyDescent="0.25">
      <c r="N157" s="3"/>
      <c r="R157" s="3"/>
      <c r="S157" s="3"/>
      <c r="T157" s="3"/>
      <c r="X157" s="3"/>
    </row>
    <row r="158" spans="14:24" x14ac:dyDescent="0.25">
      <c r="N158" s="3"/>
      <c r="R158" s="3"/>
      <c r="S158" s="3"/>
      <c r="T158" s="3"/>
      <c r="X158" s="3"/>
    </row>
    <row r="159" spans="14:24" x14ac:dyDescent="0.25">
      <c r="N159" s="3"/>
      <c r="R159" s="3"/>
      <c r="S159" s="3"/>
      <c r="T159" s="3"/>
      <c r="X159" s="3"/>
    </row>
    <row r="160" spans="14:24" x14ac:dyDescent="0.25">
      <c r="N160" s="3"/>
      <c r="R160" s="3"/>
      <c r="S160" s="3"/>
      <c r="T160" s="3"/>
      <c r="X160" s="3"/>
    </row>
    <row r="161" spans="14:24" x14ac:dyDescent="0.25">
      <c r="N161" s="3"/>
      <c r="R161" s="3"/>
      <c r="S161" s="3"/>
      <c r="T161" s="3"/>
      <c r="X161" s="3"/>
    </row>
    <row r="162" spans="14:24" x14ac:dyDescent="0.25">
      <c r="N162" s="3"/>
      <c r="R162" s="3"/>
      <c r="S162" s="3"/>
      <c r="T162" s="3"/>
      <c r="X162" s="3"/>
    </row>
    <row r="163" spans="14:24" x14ac:dyDescent="0.25">
      <c r="N163" s="3"/>
      <c r="R163" s="3"/>
      <c r="S163" s="3"/>
      <c r="T163" s="3"/>
      <c r="X163" s="3"/>
    </row>
    <row r="164" spans="14:24" x14ac:dyDescent="0.25">
      <c r="N164" s="3"/>
      <c r="R164" s="3"/>
      <c r="S164" s="3"/>
      <c r="T164" s="3"/>
      <c r="X164" s="3"/>
    </row>
    <row r="165" spans="14:24" x14ac:dyDescent="0.25">
      <c r="N165" s="3"/>
      <c r="R165" s="3"/>
      <c r="S165" s="3"/>
      <c r="T165" s="3"/>
      <c r="X165" s="3"/>
    </row>
    <row r="166" spans="14:24" x14ac:dyDescent="0.25">
      <c r="N166" s="3"/>
      <c r="R166" s="3"/>
      <c r="S166" s="3"/>
      <c r="T166" s="3"/>
      <c r="X166" s="3"/>
    </row>
    <row r="167" spans="14:24" x14ac:dyDescent="0.25">
      <c r="N167" s="3"/>
      <c r="R167" s="3"/>
      <c r="S167" s="3"/>
      <c r="T167" s="3"/>
      <c r="X167" s="3"/>
    </row>
    <row r="168" spans="14:24" x14ac:dyDescent="0.25">
      <c r="N168" s="3"/>
      <c r="R168" s="3"/>
      <c r="S168" s="3"/>
      <c r="T168" s="3"/>
      <c r="X168" s="3"/>
    </row>
    <row r="169" spans="14:24" x14ac:dyDescent="0.25">
      <c r="N169" s="3"/>
      <c r="R169" s="3"/>
      <c r="S169" s="3"/>
      <c r="T169" s="3"/>
      <c r="X169" s="3"/>
    </row>
    <row r="170" spans="14:24" x14ac:dyDescent="0.25">
      <c r="N170" s="3"/>
      <c r="R170" s="3"/>
      <c r="S170" s="3"/>
      <c r="T170" s="3"/>
      <c r="X170" s="3"/>
    </row>
    <row r="171" spans="14:24" x14ac:dyDescent="0.25">
      <c r="N171" s="3"/>
      <c r="R171" s="3"/>
      <c r="S171" s="3"/>
      <c r="T171" s="3"/>
      <c r="X171" s="3"/>
    </row>
    <row r="172" spans="14:24" x14ac:dyDescent="0.25">
      <c r="N172" s="3"/>
      <c r="R172" s="3"/>
      <c r="S172" s="3"/>
      <c r="T172" s="3"/>
      <c r="X172" s="3"/>
    </row>
    <row r="173" spans="14:24" x14ac:dyDescent="0.25">
      <c r="N173" s="3"/>
      <c r="R173" s="3"/>
      <c r="S173" s="3"/>
      <c r="T173" s="3"/>
      <c r="X173" s="3"/>
    </row>
    <row r="174" spans="14:24" x14ac:dyDescent="0.25">
      <c r="N174" s="3"/>
      <c r="R174" s="3"/>
      <c r="S174" s="3"/>
      <c r="T174" s="3"/>
      <c r="X174" s="3"/>
    </row>
    <row r="175" spans="14:24" x14ac:dyDescent="0.25">
      <c r="N175" s="3"/>
      <c r="R175" s="3"/>
      <c r="S175" s="3"/>
      <c r="T175" s="3"/>
      <c r="X175" s="3"/>
    </row>
    <row r="176" spans="14:24" x14ac:dyDescent="0.25">
      <c r="N176" s="3"/>
      <c r="R176" s="3"/>
      <c r="S176" s="3"/>
      <c r="T176" s="3"/>
      <c r="X176" s="3"/>
    </row>
    <row r="177" spans="14:24" x14ac:dyDescent="0.25">
      <c r="N177" s="3"/>
      <c r="R177" s="3"/>
      <c r="S177" s="3"/>
      <c r="T177" s="3"/>
      <c r="X177" s="3"/>
    </row>
    <row r="178" spans="14:24" x14ac:dyDescent="0.25">
      <c r="N178" s="3"/>
      <c r="R178" s="3"/>
      <c r="S178" s="3"/>
      <c r="T178" s="3"/>
      <c r="X178" s="3"/>
    </row>
    <row r="179" spans="14:24" x14ac:dyDescent="0.25">
      <c r="N179" s="3"/>
      <c r="R179" s="3"/>
      <c r="S179" s="3"/>
      <c r="T179" s="3"/>
      <c r="X179" s="3"/>
    </row>
    <row r="180" spans="14:24" x14ac:dyDescent="0.25">
      <c r="N180" s="3"/>
      <c r="R180" s="3"/>
      <c r="S180" s="3"/>
      <c r="T180" s="3"/>
      <c r="X180" s="3"/>
    </row>
    <row r="181" spans="14:24" x14ac:dyDescent="0.25">
      <c r="N181" s="3"/>
      <c r="R181" s="3"/>
      <c r="S181" s="3"/>
      <c r="T181" s="3"/>
      <c r="X181" s="3"/>
    </row>
    <row r="182" spans="14:24" x14ac:dyDescent="0.25">
      <c r="N182" s="3"/>
      <c r="R182" s="3"/>
      <c r="S182" s="3"/>
      <c r="T182" s="3"/>
      <c r="X182" s="3"/>
    </row>
    <row r="183" spans="14:24" x14ac:dyDescent="0.25">
      <c r="N183" s="3"/>
      <c r="R183" s="3"/>
      <c r="S183" s="3"/>
      <c r="T183" s="3"/>
      <c r="X183" s="3"/>
    </row>
    <row r="184" spans="14:24" x14ac:dyDescent="0.25">
      <c r="N184" s="3"/>
      <c r="R184" s="3"/>
      <c r="S184" s="3"/>
      <c r="T184" s="3"/>
      <c r="X184" s="3"/>
    </row>
    <row r="185" spans="14:24" x14ac:dyDescent="0.25">
      <c r="N185" s="3"/>
      <c r="R185" s="3"/>
      <c r="S185" s="3"/>
      <c r="T185" s="3"/>
      <c r="X185" s="3"/>
    </row>
    <row r="186" spans="14:24" x14ac:dyDescent="0.25">
      <c r="N186" s="3"/>
      <c r="R186" s="3"/>
      <c r="S186" s="3"/>
      <c r="T186" s="3"/>
      <c r="X186" s="3"/>
    </row>
    <row r="187" spans="14:24" x14ac:dyDescent="0.25">
      <c r="N187" s="3"/>
      <c r="R187" s="3"/>
      <c r="S187" s="3"/>
      <c r="T187" s="3"/>
      <c r="X187" s="3"/>
    </row>
    <row r="188" spans="14:24" x14ac:dyDescent="0.25">
      <c r="N188" s="3"/>
      <c r="R188" s="3"/>
      <c r="S188" s="3"/>
      <c r="T188" s="3"/>
      <c r="X188" s="3"/>
    </row>
    <row r="189" spans="14:24" x14ac:dyDescent="0.25">
      <c r="N189" s="3"/>
      <c r="R189" s="3"/>
      <c r="S189" s="3"/>
      <c r="T189" s="3"/>
      <c r="X189" s="3"/>
    </row>
    <row r="190" spans="14:24" x14ac:dyDescent="0.25">
      <c r="N190" s="3"/>
      <c r="R190" s="3"/>
      <c r="S190" s="3"/>
      <c r="T190" s="3"/>
      <c r="X190" s="3"/>
    </row>
    <row r="191" spans="14:24" x14ac:dyDescent="0.25">
      <c r="N191" s="3"/>
      <c r="R191" s="3"/>
      <c r="S191" s="3"/>
      <c r="T191" s="3"/>
      <c r="X191" s="3"/>
    </row>
    <row r="192" spans="14:24" x14ac:dyDescent="0.25">
      <c r="N192" s="3"/>
      <c r="R192" s="3"/>
      <c r="S192" s="3"/>
      <c r="T192" s="3"/>
      <c r="X192" s="3"/>
    </row>
    <row r="193" spans="14:24" x14ac:dyDescent="0.25">
      <c r="N193" s="3"/>
      <c r="R193" s="3"/>
      <c r="S193" s="3"/>
      <c r="T193" s="3"/>
      <c r="X193" s="3"/>
    </row>
    <row r="194" spans="14:24" x14ac:dyDescent="0.25">
      <c r="N194" s="3"/>
      <c r="R194" s="3"/>
      <c r="S194" s="3"/>
      <c r="T194" s="3"/>
      <c r="X194" s="3"/>
    </row>
    <row r="195" spans="14:24" x14ac:dyDescent="0.25">
      <c r="N195" s="3"/>
      <c r="R195" s="3"/>
      <c r="S195" s="3"/>
      <c r="T195" s="3"/>
      <c r="X195" s="3"/>
    </row>
    <row r="196" spans="14:24" x14ac:dyDescent="0.25">
      <c r="N196" s="3"/>
      <c r="R196" s="3"/>
      <c r="S196" s="3"/>
      <c r="T196" s="3"/>
      <c r="X196" s="3"/>
    </row>
    <row r="197" spans="14:24" x14ac:dyDescent="0.25">
      <c r="N197" s="3"/>
      <c r="R197" s="3"/>
      <c r="S197" s="3"/>
      <c r="T197" s="3"/>
      <c r="X197" s="3"/>
    </row>
    <row r="198" spans="14:24" x14ac:dyDescent="0.25">
      <c r="N198" s="3"/>
      <c r="R198" s="3"/>
      <c r="S198" s="3"/>
      <c r="T198" s="3"/>
      <c r="X198" s="3"/>
    </row>
    <row r="199" spans="14:24" x14ac:dyDescent="0.25">
      <c r="N199" s="3"/>
      <c r="R199" s="3"/>
      <c r="S199" s="3"/>
      <c r="T199" s="3"/>
      <c r="X199" s="3"/>
    </row>
    <row r="200" spans="14:24" x14ac:dyDescent="0.25">
      <c r="N200" s="3"/>
      <c r="R200" s="3"/>
      <c r="S200" s="3"/>
      <c r="T200" s="3"/>
      <c r="X200" s="3"/>
    </row>
    <row r="201" spans="14:24" x14ac:dyDescent="0.25">
      <c r="N201" s="3"/>
      <c r="R201" s="3"/>
      <c r="S201" s="3"/>
      <c r="T201" s="3"/>
      <c r="X201" s="3"/>
    </row>
    <row r="202" spans="14:24" x14ac:dyDescent="0.25">
      <c r="N202" s="3"/>
      <c r="R202" s="3"/>
      <c r="S202" s="3"/>
      <c r="T202" s="3"/>
      <c r="X202" s="3"/>
    </row>
    <row r="203" spans="14:24" x14ac:dyDescent="0.25">
      <c r="N203" s="3"/>
      <c r="R203" s="3"/>
      <c r="S203" s="3"/>
      <c r="T203" s="3"/>
      <c r="X203" s="3"/>
    </row>
    <row r="204" spans="14:24" x14ac:dyDescent="0.25">
      <c r="N204" s="3"/>
      <c r="R204" s="3"/>
      <c r="S204" s="3"/>
      <c r="T204" s="3"/>
      <c r="X204" s="3"/>
    </row>
    <row r="205" spans="14:24" x14ac:dyDescent="0.25">
      <c r="N205" s="3"/>
      <c r="R205" s="3"/>
      <c r="S205" s="3"/>
      <c r="T205" s="3"/>
      <c r="X205" s="3"/>
    </row>
    <row r="206" spans="14:24" x14ac:dyDescent="0.25">
      <c r="N206" s="3"/>
      <c r="R206" s="3"/>
      <c r="S206" s="3"/>
      <c r="T206" s="3"/>
      <c r="X206" s="3"/>
    </row>
    <row r="207" spans="14:24" x14ac:dyDescent="0.25">
      <c r="N207" s="3"/>
      <c r="R207" s="3"/>
      <c r="S207" s="3"/>
      <c r="T207" s="3"/>
      <c r="X207" s="3"/>
    </row>
    <row r="208" spans="14:24" x14ac:dyDescent="0.25">
      <c r="N208" s="3"/>
      <c r="R208" s="3"/>
      <c r="S208" s="3"/>
      <c r="T208" s="3"/>
      <c r="X208" s="3"/>
    </row>
    <row r="209" spans="14:24" x14ac:dyDescent="0.25">
      <c r="N209" s="3"/>
      <c r="R209" s="3"/>
      <c r="S209" s="3"/>
      <c r="T209" s="3"/>
      <c r="X209" s="3"/>
    </row>
    <row r="210" spans="14:24" x14ac:dyDescent="0.25">
      <c r="N210" s="3"/>
      <c r="R210" s="3"/>
      <c r="S210" s="3"/>
      <c r="T210" s="3"/>
      <c r="X210" s="3"/>
    </row>
    <row r="211" spans="14:24" x14ac:dyDescent="0.25">
      <c r="N211" s="3"/>
      <c r="R211" s="3"/>
      <c r="S211" s="3"/>
      <c r="T211" s="3"/>
      <c r="X211" s="3"/>
    </row>
    <row r="212" spans="14:24" x14ac:dyDescent="0.25">
      <c r="N212" s="3"/>
      <c r="R212" s="3"/>
      <c r="S212" s="3"/>
      <c r="T212" s="3"/>
      <c r="X212" s="3"/>
    </row>
    <row r="213" spans="14:24" x14ac:dyDescent="0.25">
      <c r="N213" s="3"/>
      <c r="R213" s="3"/>
      <c r="S213" s="3"/>
      <c r="T213" s="3"/>
      <c r="X213" s="3"/>
    </row>
    <row r="214" spans="14:24" x14ac:dyDescent="0.25">
      <c r="N214" s="3"/>
      <c r="R214" s="3"/>
      <c r="S214" s="3"/>
      <c r="T214" s="3"/>
      <c r="X214" s="3"/>
    </row>
    <row r="215" spans="14:24" x14ac:dyDescent="0.25">
      <c r="N215" s="3"/>
      <c r="R215" s="3"/>
      <c r="S215" s="3"/>
      <c r="T215" s="3"/>
      <c r="X215" s="3"/>
    </row>
    <row r="216" spans="14:24" x14ac:dyDescent="0.25">
      <c r="N216" s="3"/>
      <c r="R216" s="3"/>
      <c r="S216" s="3"/>
      <c r="T216" s="3"/>
      <c r="X216" s="3"/>
    </row>
    <row r="217" spans="14:24" x14ac:dyDescent="0.25">
      <c r="N217" s="3"/>
      <c r="R217" s="3"/>
      <c r="S217" s="3"/>
      <c r="T217" s="3"/>
      <c r="X217" s="3"/>
    </row>
    <row r="218" spans="14:24" x14ac:dyDescent="0.25">
      <c r="N218" s="3"/>
      <c r="R218" s="3"/>
      <c r="S218" s="3"/>
      <c r="T218" s="3"/>
      <c r="X218" s="3"/>
    </row>
    <row r="219" spans="14:24" x14ac:dyDescent="0.25">
      <c r="N219" s="3"/>
      <c r="R219" s="3"/>
      <c r="S219" s="3"/>
      <c r="T219" s="3"/>
      <c r="X219" s="3"/>
    </row>
    <row r="220" spans="14:24" x14ac:dyDescent="0.25">
      <c r="N220" s="3"/>
      <c r="R220" s="3"/>
      <c r="S220" s="3"/>
      <c r="T220" s="3"/>
      <c r="X220" s="3"/>
    </row>
    <row r="221" spans="14:24" x14ac:dyDescent="0.25">
      <c r="N221" s="3"/>
      <c r="R221" s="3"/>
      <c r="S221" s="3"/>
      <c r="T221" s="3"/>
      <c r="X221" s="3"/>
    </row>
    <row r="222" spans="14:24" x14ac:dyDescent="0.25">
      <c r="N222" s="3"/>
      <c r="R222" s="3"/>
      <c r="S222" s="3"/>
      <c r="T222" s="3"/>
      <c r="X222" s="3"/>
    </row>
    <row r="223" spans="14:24" x14ac:dyDescent="0.25">
      <c r="N223" s="3"/>
      <c r="R223" s="3"/>
      <c r="S223" s="3"/>
      <c r="T223" s="3"/>
      <c r="X223" s="3"/>
    </row>
    <row r="224" spans="14:24" x14ac:dyDescent="0.25">
      <c r="N224" s="3"/>
      <c r="R224" s="3"/>
      <c r="S224" s="3"/>
      <c r="T224" s="3"/>
      <c r="X224" s="3"/>
    </row>
    <row r="225" spans="14:24" x14ac:dyDescent="0.25">
      <c r="N225" s="3"/>
      <c r="R225" s="3"/>
      <c r="S225" s="3"/>
      <c r="T225" s="3"/>
      <c r="X225" s="3"/>
    </row>
    <row r="226" spans="14:24" x14ac:dyDescent="0.25">
      <c r="N226" s="3"/>
      <c r="R226" s="3"/>
      <c r="S226" s="3"/>
      <c r="T226" s="3"/>
      <c r="X226" s="3"/>
    </row>
    <row r="227" spans="14:24" x14ac:dyDescent="0.25">
      <c r="N227" s="3"/>
      <c r="R227" s="3"/>
      <c r="S227" s="3"/>
      <c r="T227" s="3"/>
      <c r="X227" s="3"/>
    </row>
    <row r="228" spans="14:24" x14ac:dyDescent="0.25">
      <c r="N228" s="3"/>
      <c r="R228" s="3"/>
      <c r="S228" s="3"/>
      <c r="T228" s="3"/>
      <c r="X228" s="3"/>
    </row>
    <row r="229" spans="14:24" x14ac:dyDescent="0.25">
      <c r="N229" s="3"/>
      <c r="R229" s="3"/>
      <c r="S229" s="3"/>
      <c r="T229" s="3"/>
      <c r="X229" s="3"/>
    </row>
    <row r="230" spans="14:24" x14ac:dyDescent="0.25">
      <c r="N230" s="3"/>
      <c r="R230" s="3"/>
      <c r="S230" s="3"/>
      <c r="T230" s="3"/>
      <c r="X230" s="3"/>
    </row>
    <row r="231" spans="14:24" x14ac:dyDescent="0.25">
      <c r="N231" s="3"/>
      <c r="R231" s="3"/>
      <c r="S231" s="3"/>
      <c r="T231" s="3"/>
      <c r="X231" s="3"/>
    </row>
    <row r="232" spans="14:24" x14ac:dyDescent="0.25">
      <c r="N232" s="3"/>
      <c r="R232" s="3"/>
      <c r="S232" s="3"/>
      <c r="T232" s="3"/>
      <c r="X232" s="3"/>
    </row>
    <row r="233" spans="14:24" x14ac:dyDescent="0.25">
      <c r="N233" s="3"/>
      <c r="R233" s="3"/>
      <c r="S233" s="3"/>
      <c r="T233" s="3"/>
      <c r="X233" s="3"/>
    </row>
    <row r="234" spans="14:24" x14ac:dyDescent="0.25">
      <c r="N234" s="3"/>
      <c r="R234" s="3"/>
      <c r="S234" s="3"/>
      <c r="T234" s="3"/>
      <c r="X234" s="3"/>
    </row>
    <row r="235" spans="14:24" x14ac:dyDescent="0.25">
      <c r="N235" s="3"/>
      <c r="R235" s="3"/>
      <c r="S235" s="3"/>
      <c r="T235" s="3"/>
      <c r="X235" s="3"/>
    </row>
    <row r="236" spans="14:24" x14ac:dyDescent="0.25">
      <c r="N236" s="3"/>
      <c r="R236" s="3"/>
      <c r="S236" s="3"/>
      <c r="T236" s="3"/>
      <c r="X236" s="3"/>
    </row>
    <row r="237" spans="14:24" x14ac:dyDescent="0.25">
      <c r="N237" s="3"/>
      <c r="R237" s="3"/>
      <c r="S237" s="3"/>
      <c r="T237" s="3"/>
    </row>
    <row r="238" spans="14:24" x14ac:dyDescent="0.25">
      <c r="N238" s="3"/>
      <c r="R238" s="3"/>
      <c r="S238" s="3"/>
      <c r="T238" s="3"/>
    </row>
    <row r="239" spans="14:24" x14ac:dyDescent="0.25">
      <c r="N239" s="3"/>
      <c r="R239" s="3"/>
      <c r="S239" s="3"/>
      <c r="T239" s="3"/>
    </row>
    <row r="240" spans="14:24" x14ac:dyDescent="0.25">
      <c r="N240" s="3"/>
      <c r="S240" s="3"/>
      <c r="T240" s="3"/>
    </row>
    <row r="241" spans="19:20" x14ac:dyDescent="0.25">
      <c r="S241" s="3"/>
      <c r="T241" s="3"/>
    </row>
    <row r="242" spans="19:20" x14ac:dyDescent="0.25">
      <c r="S242" s="3"/>
      <c r="T242" s="3"/>
    </row>
    <row r="243" spans="19:20" x14ac:dyDescent="0.25">
      <c r="S243" s="3"/>
      <c r="T243" s="3"/>
    </row>
    <row r="244" spans="19:20" x14ac:dyDescent="0.25">
      <c r="S244" s="3"/>
      <c r="T244" s="3"/>
    </row>
    <row r="245" spans="19:20" x14ac:dyDescent="0.25">
      <c r="S245" s="3"/>
      <c r="T245" s="3"/>
    </row>
    <row r="246" spans="19:20" x14ac:dyDescent="0.25">
      <c r="S246" s="3"/>
      <c r="T246" s="3"/>
    </row>
    <row r="247" spans="19:20" x14ac:dyDescent="0.25">
      <c r="S247" s="3"/>
      <c r="T247" s="3"/>
    </row>
    <row r="248" spans="19:20" x14ac:dyDescent="0.25">
      <c r="S248" s="3"/>
      <c r="T248" s="3"/>
    </row>
    <row r="249" spans="19:20" x14ac:dyDescent="0.25">
      <c r="S249" s="3"/>
      <c r="T249" s="3"/>
    </row>
    <row r="250" spans="19:20" x14ac:dyDescent="0.25">
      <c r="S250" s="3"/>
      <c r="T250" s="3"/>
    </row>
    <row r="251" spans="19:20" x14ac:dyDescent="0.25">
      <c r="S251" s="3"/>
      <c r="T251" s="3"/>
    </row>
    <row r="252" spans="19:20" x14ac:dyDescent="0.25">
      <c r="S252" s="3"/>
      <c r="T252" s="3"/>
    </row>
    <row r="253" spans="19:20" x14ac:dyDescent="0.25">
      <c r="S253" s="3"/>
      <c r="T253" s="3"/>
    </row>
    <row r="254" spans="19:20" x14ac:dyDescent="0.25">
      <c r="S254" s="3"/>
      <c r="T254" s="3"/>
    </row>
    <row r="255" spans="19:20" x14ac:dyDescent="0.25">
      <c r="S255" s="3"/>
      <c r="T255" s="3"/>
    </row>
    <row r="256" spans="19:20" x14ac:dyDescent="0.25">
      <c r="S256" s="3"/>
      <c r="T256" s="3"/>
    </row>
    <row r="257" spans="19:20" x14ac:dyDescent="0.25">
      <c r="S257" s="3"/>
      <c r="T257" s="3"/>
    </row>
    <row r="258" spans="19:20" x14ac:dyDescent="0.25">
      <c r="S258" s="3"/>
      <c r="T258" s="3"/>
    </row>
    <row r="259" spans="19:20" x14ac:dyDescent="0.25">
      <c r="S259" s="3"/>
      <c r="T259" s="3"/>
    </row>
    <row r="260" spans="19:20" x14ac:dyDescent="0.25">
      <c r="S260" s="3"/>
      <c r="T260" s="3"/>
    </row>
    <row r="261" spans="19:20" x14ac:dyDescent="0.25">
      <c r="S261" s="3"/>
      <c r="T261" s="3"/>
    </row>
    <row r="262" spans="19:20" x14ac:dyDescent="0.25">
      <c r="S262" s="3"/>
      <c r="T262" s="3"/>
    </row>
    <row r="263" spans="19:20" x14ac:dyDescent="0.25">
      <c r="S263" s="3"/>
      <c r="T263" s="3"/>
    </row>
    <row r="264" spans="19:20" x14ac:dyDescent="0.25">
      <c r="S264" s="3"/>
      <c r="T264" s="3"/>
    </row>
    <row r="265" spans="19:20" x14ac:dyDescent="0.25">
      <c r="S265" s="3"/>
      <c r="T265" s="3"/>
    </row>
    <row r="266" spans="19:20" x14ac:dyDescent="0.25">
      <c r="S266" s="3"/>
      <c r="T266" s="3"/>
    </row>
    <row r="267" spans="19:20" x14ac:dyDescent="0.25">
      <c r="S267" s="3"/>
      <c r="T267" s="3"/>
    </row>
    <row r="268" spans="19:20" x14ac:dyDescent="0.25">
      <c r="S268" s="3"/>
      <c r="T268" s="3"/>
    </row>
    <row r="269" spans="19:20" x14ac:dyDescent="0.25">
      <c r="S269" s="3"/>
      <c r="T269" s="3"/>
    </row>
    <row r="270" spans="19:20" x14ac:dyDescent="0.25">
      <c r="S270" s="3"/>
      <c r="T270" s="3"/>
    </row>
    <row r="271" spans="19:20" x14ac:dyDescent="0.25">
      <c r="S271" s="3"/>
      <c r="T271" s="3"/>
    </row>
    <row r="272" spans="19:20" x14ac:dyDescent="0.25">
      <c r="S272" s="3"/>
      <c r="T272" s="3"/>
    </row>
    <row r="273" spans="19:20" x14ac:dyDescent="0.25">
      <c r="S273" s="3"/>
      <c r="T273" s="3"/>
    </row>
    <row r="274" spans="19:20" x14ac:dyDescent="0.25">
      <c r="S274" s="3"/>
      <c r="T274" s="3"/>
    </row>
    <row r="275" spans="19:20" x14ac:dyDescent="0.25">
      <c r="S275" s="3"/>
      <c r="T275" s="3"/>
    </row>
    <row r="276" spans="19:20" x14ac:dyDescent="0.25">
      <c r="S276" s="3"/>
      <c r="T276" s="3"/>
    </row>
    <row r="277" spans="19:20" x14ac:dyDescent="0.25">
      <c r="S277" s="3"/>
      <c r="T277" s="3"/>
    </row>
    <row r="278" spans="19:20" x14ac:dyDescent="0.25">
      <c r="S278" s="3"/>
      <c r="T278" s="3"/>
    </row>
    <row r="279" spans="19:20" x14ac:dyDescent="0.25">
      <c r="S279" s="3"/>
      <c r="T279" s="3"/>
    </row>
    <row r="280" spans="19:20" x14ac:dyDescent="0.25">
      <c r="S280" s="3"/>
      <c r="T280" s="3"/>
    </row>
    <row r="281" spans="19:20" x14ac:dyDescent="0.25">
      <c r="S281" s="3"/>
      <c r="T281" s="3"/>
    </row>
    <row r="282" spans="19:20" x14ac:dyDescent="0.25">
      <c r="S282" s="3"/>
      <c r="T282" s="3"/>
    </row>
    <row r="283" spans="19:20" x14ac:dyDescent="0.25">
      <c r="S283" s="3"/>
      <c r="T283" s="3"/>
    </row>
    <row r="284" spans="19:20" x14ac:dyDescent="0.25">
      <c r="S284" s="3"/>
      <c r="T284" s="3"/>
    </row>
    <row r="285" spans="19:20" x14ac:dyDescent="0.25">
      <c r="S285" s="3"/>
      <c r="T285" s="3"/>
    </row>
    <row r="286" spans="19:20" x14ac:dyDescent="0.25">
      <c r="S286" s="3"/>
      <c r="T286" s="3"/>
    </row>
    <row r="287" spans="19:20" x14ac:dyDescent="0.25">
      <c r="S287" s="3"/>
      <c r="T287" s="3"/>
    </row>
    <row r="288" spans="19:20" x14ac:dyDescent="0.25">
      <c r="S288" s="3"/>
      <c r="T288" s="3"/>
    </row>
    <row r="289" spans="19:20" x14ac:dyDescent="0.25">
      <c r="S289" s="3"/>
      <c r="T289" s="3"/>
    </row>
    <row r="290" spans="19:20" x14ac:dyDescent="0.25">
      <c r="S290" s="3"/>
      <c r="T290" s="3"/>
    </row>
    <row r="291" spans="19:20" x14ac:dyDescent="0.25">
      <c r="S291" s="3"/>
      <c r="T291" s="3"/>
    </row>
    <row r="292" spans="19:20" x14ac:dyDescent="0.25">
      <c r="S292" s="3"/>
      <c r="T292" s="3"/>
    </row>
    <row r="293" spans="19:20" x14ac:dyDescent="0.25">
      <c r="S293" s="3"/>
      <c r="T293" s="3"/>
    </row>
    <row r="294" spans="19:20" x14ac:dyDescent="0.25">
      <c r="S294" s="3"/>
      <c r="T294" s="3"/>
    </row>
    <row r="295" spans="19:20" x14ac:dyDescent="0.25">
      <c r="S295" s="3"/>
      <c r="T295" s="3"/>
    </row>
    <row r="296" spans="19:20" x14ac:dyDescent="0.25">
      <c r="S296" s="3"/>
      <c r="T296" s="3"/>
    </row>
    <row r="297" spans="19:20" x14ac:dyDescent="0.25">
      <c r="S297" s="3"/>
      <c r="T297" s="3"/>
    </row>
    <row r="298" spans="19:20" x14ac:dyDescent="0.25">
      <c r="S298" s="3"/>
      <c r="T298" s="3"/>
    </row>
    <row r="299" spans="19:20" x14ac:dyDescent="0.25">
      <c r="S299" s="3"/>
      <c r="T299" s="3"/>
    </row>
    <row r="300" spans="19:20" x14ac:dyDescent="0.25">
      <c r="S300" s="3"/>
      <c r="T300" s="3"/>
    </row>
    <row r="301" spans="19:20" x14ac:dyDescent="0.25">
      <c r="T301" s="3"/>
    </row>
    <row r="302" spans="19:20" x14ac:dyDescent="0.25">
      <c r="T302" s="3"/>
    </row>
    <row r="303" spans="19:20" x14ac:dyDescent="0.25">
      <c r="T303" s="3"/>
    </row>
    <row r="304" spans="19:20" x14ac:dyDescent="0.25">
      <c r="T304" s="3"/>
    </row>
    <row r="305" spans="14:20" x14ac:dyDescent="0.25">
      <c r="T305" s="3"/>
    </row>
    <row r="306" spans="14:20" x14ac:dyDescent="0.25">
      <c r="T306" s="3"/>
    </row>
    <row r="307" spans="14:20" x14ac:dyDescent="0.25">
      <c r="T307" s="3"/>
    </row>
    <row r="308" spans="14:20" x14ac:dyDescent="0.25">
      <c r="T308" s="3"/>
    </row>
    <row r="309" spans="14:20" x14ac:dyDescent="0.25">
      <c r="T309" s="3"/>
    </row>
    <row r="310" spans="14:20" x14ac:dyDescent="0.25">
      <c r="T310" s="3"/>
    </row>
    <row r="311" spans="14:20" x14ac:dyDescent="0.25">
      <c r="T311" s="3"/>
    </row>
    <row r="312" spans="14:20" x14ac:dyDescent="0.25">
      <c r="T312" s="3"/>
    </row>
    <row r="313" spans="14:20" x14ac:dyDescent="0.25">
      <c r="R313" s="3"/>
      <c r="T313" s="3"/>
    </row>
    <row r="314" spans="14:20" x14ac:dyDescent="0.25">
      <c r="N314" s="3"/>
      <c r="T314" s="3"/>
    </row>
    <row r="315" spans="14:20" x14ac:dyDescent="0.25">
      <c r="T315" s="3"/>
    </row>
    <row r="316" spans="14:20" x14ac:dyDescent="0.25">
      <c r="T316" s="3"/>
    </row>
    <row r="317" spans="14:20" x14ac:dyDescent="0.25">
      <c r="T317" s="3"/>
    </row>
    <row r="318" spans="14:20" x14ac:dyDescent="0.25">
      <c r="T318" s="3"/>
    </row>
    <row r="319" spans="14:20" x14ac:dyDescent="0.25">
      <c r="T319" s="3"/>
    </row>
    <row r="320" spans="14:20" x14ac:dyDescent="0.25">
      <c r="T320" s="3"/>
    </row>
    <row r="321" spans="20:20" x14ac:dyDescent="0.25">
      <c r="T321" s="3"/>
    </row>
    <row r="322" spans="20:20" x14ac:dyDescent="0.25">
      <c r="T322" s="3"/>
    </row>
    <row r="323" spans="20:20" x14ac:dyDescent="0.25">
      <c r="T323" s="3"/>
    </row>
    <row r="324" spans="20:20" x14ac:dyDescent="0.25">
      <c r="T324" s="3"/>
    </row>
    <row r="325" spans="20:20" x14ac:dyDescent="0.25">
      <c r="T325" s="3"/>
    </row>
    <row r="326" spans="20:20" x14ac:dyDescent="0.25">
      <c r="T326" s="3"/>
    </row>
    <row r="327" spans="20:20" x14ac:dyDescent="0.25">
      <c r="T327" s="3"/>
    </row>
    <row r="328" spans="20:20" x14ac:dyDescent="0.25">
      <c r="T328" s="3"/>
    </row>
    <row r="329" spans="20:20" x14ac:dyDescent="0.25">
      <c r="T329" s="3"/>
    </row>
    <row r="330" spans="20:20" x14ac:dyDescent="0.25">
      <c r="T330" s="3"/>
    </row>
    <row r="331" spans="20:20" x14ac:dyDescent="0.25">
      <c r="T331" s="3"/>
    </row>
    <row r="332" spans="20:20" x14ac:dyDescent="0.25">
      <c r="T332" s="3"/>
    </row>
    <row r="333" spans="20:20" x14ac:dyDescent="0.25">
      <c r="T333" s="3"/>
    </row>
    <row r="334" spans="20:20" x14ac:dyDescent="0.25">
      <c r="T334" s="3"/>
    </row>
    <row r="335" spans="20:20" x14ac:dyDescent="0.25">
      <c r="T335" s="3"/>
    </row>
    <row r="336" spans="20:20" x14ac:dyDescent="0.25">
      <c r="T336" s="3"/>
    </row>
    <row r="337" spans="20:20" x14ac:dyDescent="0.25">
      <c r="T337" s="3"/>
    </row>
    <row r="338" spans="20:20" x14ac:dyDescent="0.25">
      <c r="T338" s="3"/>
    </row>
    <row r="339" spans="20:20" x14ac:dyDescent="0.25">
      <c r="T339" s="3"/>
    </row>
    <row r="340" spans="20:20" x14ac:dyDescent="0.25">
      <c r="T340" s="3"/>
    </row>
    <row r="341" spans="20:20" x14ac:dyDescent="0.25">
      <c r="T341" s="3"/>
    </row>
    <row r="342" spans="20:20" x14ac:dyDescent="0.25">
      <c r="T342" s="3"/>
    </row>
    <row r="343" spans="20:20" x14ac:dyDescent="0.25">
      <c r="T343" s="3"/>
    </row>
    <row r="344" spans="20:20" x14ac:dyDescent="0.25">
      <c r="T344" s="3"/>
    </row>
    <row r="345" spans="20:20" x14ac:dyDescent="0.25">
      <c r="T345" s="3"/>
    </row>
    <row r="346" spans="20:20" x14ac:dyDescent="0.25">
      <c r="T346" s="3"/>
    </row>
    <row r="347" spans="20:20" x14ac:dyDescent="0.25">
      <c r="T347" s="3"/>
    </row>
    <row r="348" spans="20:20" x14ac:dyDescent="0.25">
      <c r="T348" s="3"/>
    </row>
    <row r="349" spans="20:20" x14ac:dyDescent="0.25">
      <c r="T349" s="3"/>
    </row>
    <row r="350" spans="20:20" x14ac:dyDescent="0.25">
      <c r="T350" s="3"/>
    </row>
    <row r="351" spans="20:20" x14ac:dyDescent="0.25">
      <c r="T351" s="3"/>
    </row>
    <row r="352" spans="20:20" x14ac:dyDescent="0.25">
      <c r="T352" s="3"/>
    </row>
    <row r="353" spans="20:20" x14ac:dyDescent="0.25">
      <c r="T353" s="3"/>
    </row>
    <row r="354" spans="20:20" x14ac:dyDescent="0.25">
      <c r="T354" s="3"/>
    </row>
    <row r="355" spans="20:20" x14ac:dyDescent="0.25">
      <c r="T355" s="3"/>
    </row>
    <row r="356" spans="20:20" x14ac:dyDescent="0.25">
      <c r="T356" s="3"/>
    </row>
    <row r="357" spans="20:20" x14ac:dyDescent="0.25">
      <c r="T357" s="3"/>
    </row>
    <row r="358" spans="20:20" x14ac:dyDescent="0.25">
      <c r="T358" s="3"/>
    </row>
    <row r="359" spans="20:20" x14ac:dyDescent="0.25">
      <c r="T359" s="3"/>
    </row>
    <row r="360" spans="20:20" x14ac:dyDescent="0.25">
      <c r="T360" s="3"/>
    </row>
    <row r="361" spans="20:20" x14ac:dyDescent="0.25">
      <c r="T361" s="3"/>
    </row>
    <row r="362" spans="20:20" x14ac:dyDescent="0.25">
      <c r="T362" s="3"/>
    </row>
    <row r="363" spans="20:20" x14ac:dyDescent="0.25">
      <c r="T363" s="3"/>
    </row>
    <row r="364" spans="20:20" x14ac:dyDescent="0.25">
      <c r="T364" s="3"/>
    </row>
    <row r="365" spans="20:20" x14ac:dyDescent="0.25">
      <c r="T365" s="3"/>
    </row>
    <row r="366" spans="20:20" x14ac:dyDescent="0.25">
      <c r="T366" s="3"/>
    </row>
    <row r="367" spans="20:20" x14ac:dyDescent="0.25">
      <c r="T367" s="3"/>
    </row>
    <row r="368" spans="20:20" x14ac:dyDescent="0.25">
      <c r="T368" s="3"/>
    </row>
    <row r="369" spans="14:20" x14ac:dyDescent="0.25">
      <c r="T369" s="3"/>
    </row>
    <row r="370" spans="14:20" x14ac:dyDescent="0.25">
      <c r="T370" s="3"/>
    </row>
    <row r="371" spans="14:20" x14ac:dyDescent="0.25">
      <c r="T371" s="3"/>
    </row>
    <row r="372" spans="14:20" x14ac:dyDescent="0.25">
      <c r="T372" s="3"/>
    </row>
    <row r="373" spans="14:20" x14ac:dyDescent="0.25">
      <c r="R373" s="3"/>
      <c r="T373" s="3"/>
    </row>
    <row r="374" spans="14:20" x14ac:dyDescent="0.25">
      <c r="N374" s="3"/>
      <c r="T374" s="3"/>
    </row>
    <row r="375" spans="14:20" x14ac:dyDescent="0.25">
      <c r="T375" s="3"/>
    </row>
    <row r="376" spans="14:20" x14ac:dyDescent="0.25">
      <c r="T376" s="3"/>
    </row>
    <row r="377" spans="14:20" x14ac:dyDescent="0.25">
      <c r="T377" s="3"/>
    </row>
    <row r="378" spans="14:20" x14ac:dyDescent="0.25">
      <c r="T378" s="3"/>
    </row>
    <row r="379" spans="14:20" x14ac:dyDescent="0.25">
      <c r="T379" s="3"/>
    </row>
    <row r="380" spans="14:20" x14ac:dyDescent="0.25">
      <c r="T380" s="3"/>
    </row>
    <row r="381" spans="14:20" x14ac:dyDescent="0.25">
      <c r="T381" s="3"/>
    </row>
    <row r="382" spans="14:20" x14ac:dyDescent="0.25">
      <c r="T382" s="3"/>
    </row>
    <row r="383" spans="14:20" x14ac:dyDescent="0.25">
      <c r="T383" s="3"/>
    </row>
    <row r="384" spans="14:20" x14ac:dyDescent="0.25">
      <c r="T384" s="3"/>
    </row>
    <row r="385" spans="20:20" x14ac:dyDescent="0.25">
      <c r="T385" s="3"/>
    </row>
    <row r="386" spans="20:20" x14ac:dyDescent="0.25">
      <c r="T386" s="3"/>
    </row>
    <row r="387" spans="20:20" x14ac:dyDescent="0.25">
      <c r="T387" s="3"/>
    </row>
    <row r="388" spans="20:20" x14ac:dyDescent="0.25">
      <c r="T388" s="3"/>
    </row>
    <row r="389" spans="20:20" x14ac:dyDescent="0.25">
      <c r="T389" s="3"/>
    </row>
    <row r="390" spans="20:20" x14ac:dyDescent="0.25">
      <c r="T390" s="3"/>
    </row>
    <row r="391" spans="20:20" x14ac:dyDescent="0.25">
      <c r="T391" s="3"/>
    </row>
    <row r="392" spans="20:20" x14ac:dyDescent="0.25">
      <c r="T392" s="3"/>
    </row>
    <row r="393" spans="20:20" x14ac:dyDescent="0.25">
      <c r="T393" s="3"/>
    </row>
    <row r="394" spans="20:20" x14ac:dyDescent="0.25">
      <c r="T394" s="3"/>
    </row>
    <row r="395" spans="20:20" x14ac:dyDescent="0.25">
      <c r="T395" s="3"/>
    </row>
    <row r="396" spans="20:20" x14ac:dyDescent="0.25">
      <c r="T396" s="3"/>
    </row>
    <row r="397" spans="20:20" x14ac:dyDescent="0.25">
      <c r="T397" s="3"/>
    </row>
    <row r="398" spans="20:20" x14ac:dyDescent="0.25">
      <c r="T398" s="3"/>
    </row>
    <row r="399" spans="20:20" x14ac:dyDescent="0.25">
      <c r="T399" s="3"/>
    </row>
    <row r="400" spans="20:20" x14ac:dyDescent="0.25">
      <c r="T400" s="3"/>
    </row>
    <row r="401" spans="20:20" x14ac:dyDescent="0.25">
      <c r="T401" s="3"/>
    </row>
    <row r="402" spans="20:20" x14ac:dyDescent="0.25">
      <c r="T402" s="3"/>
    </row>
    <row r="403" spans="20:20" x14ac:dyDescent="0.25">
      <c r="T403" s="3"/>
    </row>
    <row r="404" spans="20:20" x14ac:dyDescent="0.25">
      <c r="T404" s="3"/>
    </row>
    <row r="405" spans="20:20" x14ac:dyDescent="0.25">
      <c r="T405" s="3"/>
    </row>
    <row r="406" spans="20:20" x14ac:dyDescent="0.25">
      <c r="T406" s="3"/>
    </row>
    <row r="407" spans="20:20" x14ac:dyDescent="0.25">
      <c r="T407" s="3"/>
    </row>
    <row r="408" spans="20:20" x14ac:dyDescent="0.25">
      <c r="T408" s="3"/>
    </row>
    <row r="409" spans="20:20" x14ac:dyDescent="0.25">
      <c r="T409" s="3"/>
    </row>
    <row r="410" spans="20:20" x14ac:dyDescent="0.25">
      <c r="T410" s="3"/>
    </row>
    <row r="411" spans="20:20" x14ac:dyDescent="0.25">
      <c r="T411" s="3"/>
    </row>
    <row r="412" spans="20:20" x14ac:dyDescent="0.25">
      <c r="T412" s="3"/>
    </row>
    <row r="413" spans="20:20" x14ac:dyDescent="0.25">
      <c r="T413" s="3"/>
    </row>
    <row r="414" spans="20:20" x14ac:dyDescent="0.25">
      <c r="T414" s="3"/>
    </row>
    <row r="415" spans="20:20" x14ac:dyDescent="0.25">
      <c r="T415" s="3"/>
    </row>
    <row r="416" spans="20:20" x14ac:dyDescent="0.25">
      <c r="T416" s="3"/>
    </row>
    <row r="417" spans="14:20" x14ac:dyDescent="0.25">
      <c r="T417" s="3"/>
    </row>
    <row r="418" spans="14:20" x14ac:dyDescent="0.25">
      <c r="T418" s="3"/>
    </row>
    <row r="419" spans="14:20" x14ac:dyDescent="0.25">
      <c r="T419" s="3"/>
    </row>
    <row r="420" spans="14:20" x14ac:dyDescent="0.25">
      <c r="T420" s="3"/>
    </row>
    <row r="421" spans="14:20" x14ac:dyDescent="0.25">
      <c r="T421" s="3"/>
    </row>
    <row r="422" spans="14:20" x14ac:dyDescent="0.25">
      <c r="T422" s="3"/>
    </row>
    <row r="423" spans="14:20" x14ac:dyDescent="0.25">
      <c r="T423" s="3"/>
    </row>
    <row r="424" spans="14:20" x14ac:dyDescent="0.25">
      <c r="T424" s="3"/>
    </row>
    <row r="425" spans="14:20" x14ac:dyDescent="0.25">
      <c r="T425" s="3"/>
    </row>
    <row r="426" spans="14:20" x14ac:dyDescent="0.25">
      <c r="T426" s="3"/>
    </row>
    <row r="427" spans="14:20" x14ac:dyDescent="0.25">
      <c r="T427" s="3"/>
    </row>
    <row r="428" spans="14:20" x14ac:dyDescent="0.25">
      <c r="R428" s="3"/>
      <c r="T428" s="3"/>
    </row>
    <row r="429" spans="14:20" x14ac:dyDescent="0.25">
      <c r="N429" s="3"/>
      <c r="T429" s="3"/>
    </row>
    <row r="430" spans="14:20" x14ac:dyDescent="0.25">
      <c r="T430" s="3"/>
    </row>
    <row r="431" spans="14:20" x14ac:dyDescent="0.25">
      <c r="T431" s="3"/>
    </row>
    <row r="432" spans="14:20" x14ac:dyDescent="0.25">
      <c r="T432" s="3"/>
    </row>
    <row r="433" spans="20:20" x14ac:dyDescent="0.25">
      <c r="T433" s="3"/>
    </row>
    <row r="434" spans="20:20" x14ac:dyDescent="0.25">
      <c r="T434" s="3"/>
    </row>
    <row r="435" spans="20:20" x14ac:dyDescent="0.25">
      <c r="T435" s="3"/>
    </row>
    <row r="436" spans="20:20" x14ac:dyDescent="0.25">
      <c r="T436" s="3"/>
    </row>
    <row r="437" spans="20:20" x14ac:dyDescent="0.25">
      <c r="T437" s="3"/>
    </row>
    <row r="438" spans="20:20" x14ac:dyDescent="0.25">
      <c r="T438" s="3"/>
    </row>
    <row r="439" spans="20:20" x14ac:dyDescent="0.25">
      <c r="T439" s="3"/>
    </row>
    <row r="440" spans="20:20" x14ac:dyDescent="0.25">
      <c r="T440" s="3"/>
    </row>
    <row r="441" spans="20:20" x14ac:dyDescent="0.25">
      <c r="T441" s="3"/>
    </row>
    <row r="442" spans="20:20" x14ac:dyDescent="0.25">
      <c r="T442" s="3"/>
    </row>
    <row r="443" spans="20:20" x14ac:dyDescent="0.25">
      <c r="T443" s="3"/>
    </row>
    <row r="444" spans="20:20" x14ac:dyDescent="0.25">
      <c r="T444" s="3"/>
    </row>
    <row r="445" spans="20:20" x14ac:dyDescent="0.25">
      <c r="T445" s="3"/>
    </row>
    <row r="446" spans="20:20" x14ac:dyDescent="0.25">
      <c r="T446" s="3"/>
    </row>
    <row r="447" spans="20:20" x14ac:dyDescent="0.25">
      <c r="T447" s="3"/>
    </row>
    <row r="448" spans="20:20" x14ac:dyDescent="0.25">
      <c r="T448" s="3"/>
    </row>
    <row r="449" spans="20:20" x14ac:dyDescent="0.25">
      <c r="T449" s="3"/>
    </row>
    <row r="450" spans="20:20" x14ac:dyDescent="0.25">
      <c r="T450" s="3"/>
    </row>
    <row r="451" spans="20:20" x14ac:dyDescent="0.25">
      <c r="T451" s="3"/>
    </row>
    <row r="452" spans="20:20" x14ac:dyDescent="0.25">
      <c r="T452" s="3"/>
    </row>
    <row r="453" spans="20:20" x14ac:dyDescent="0.25">
      <c r="T453" s="3"/>
    </row>
    <row r="454" spans="20:20" x14ac:dyDescent="0.25">
      <c r="T454" s="3"/>
    </row>
    <row r="455" spans="20:20" x14ac:dyDescent="0.25">
      <c r="T455" s="3"/>
    </row>
    <row r="456" spans="20:20" x14ac:dyDescent="0.25">
      <c r="T456" s="3"/>
    </row>
    <row r="457" spans="20:20" x14ac:dyDescent="0.25">
      <c r="T457" s="3"/>
    </row>
    <row r="458" spans="20:20" x14ac:dyDescent="0.25">
      <c r="T458" s="3"/>
    </row>
    <row r="459" spans="20:20" x14ac:dyDescent="0.25">
      <c r="T459" s="3"/>
    </row>
    <row r="460" spans="20:20" x14ac:dyDescent="0.25">
      <c r="T460" s="3"/>
    </row>
    <row r="461" spans="20:20" x14ac:dyDescent="0.25">
      <c r="T461" s="3"/>
    </row>
    <row r="462" spans="20:20" x14ac:dyDescent="0.25">
      <c r="T462" s="3"/>
    </row>
    <row r="463" spans="20:20" x14ac:dyDescent="0.25">
      <c r="T463" s="3"/>
    </row>
    <row r="464" spans="20:20" x14ac:dyDescent="0.25">
      <c r="T464" s="3"/>
    </row>
    <row r="465" spans="20:20" x14ac:dyDescent="0.25">
      <c r="T465" s="3"/>
    </row>
    <row r="466" spans="20:20" x14ac:dyDescent="0.25">
      <c r="T466" s="3"/>
    </row>
    <row r="467" spans="20:20" x14ac:dyDescent="0.25">
      <c r="T467" s="3"/>
    </row>
    <row r="468" spans="20:20" x14ac:dyDescent="0.25">
      <c r="T468" s="3"/>
    </row>
    <row r="469" spans="20:20" x14ac:dyDescent="0.25">
      <c r="T469" s="3"/>
    </row>
    <row r="470" spans="20:20" x14ac:dyDescent="0.25">
      <c r="T470" s="3"/>
    </row>
    <row r="471" spans="20:20" x14ac:dyDescent="0.25">
      <c r="T471" s="3"/>
    </row>
    <row r="472" spans="20:20" x14ac:dyDescent="0.25">
      <c r="T472" s="3"/>
    </row>
    <row r="473" spans="20:20" x14ac:dyDescent="0.25">
      <c r="T473" s="3"/>
    </row>
    <row r="474" spans="20:20" x14ac:dyDescent="0.25">
      <c r="T474" s="3"/>
    </row>
    <row r="475" spans="20:20" x14ac:dyDescent="0.25">
      <c r="T475" s="3"/>
    </row>
    <row r="476" spans="20:20" x14ac:dyDescent="0.25">
      <c r="T476" s="3"/>
    </row>
    <row r="477" spans="20:20" x14ac:dyDescent="0.25">
      <c r="T477" s="3"/>
    </row>
    <row r="478" spans="20:20" x14ac:dyDescent="0.25">
      <c r="T478" s="3"/>
    </row>
    <row r="479" spans="20:20" x14ac:dyDescent="0.25">
      <c r="T479" s="3"/>
    </row>
    <row r="480" spans="20:20" x14ac:dyDescent="0.25">
      <c r="T480" s="3"/>
    </row>
  </sheetData>
  <sortState xmlns:xlrd2="http://schemas.microsoft.com/office/spreadsheetml/2017/richdata2" ref="X7:X236">
    <sortCondition ref="X7:X23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46"/>
  <sheetViews>
    <sheetView workbookViewId="0">
      <pane ySplit="6" topLeftCell="A7" activePane="bottomLeft" state="frozen"/>
      <selection pane="bottomLeft" activeCell="H4" sqref="H4"/>
    </sheetView>
  </sheetViews>
  <sheetFormatPr defaultRowHeight="15" x14ac:dyDescent="0.25"/>
  <cols>
    <col min="2" max="2" width="8.85546875" style="3"/>
    <col min="3" max="3" width="24.7109375" customWidth="1"/>
    <col min="4" max="4" width="8.85546875" style="3"/>
    <col min="5" max="12" width="6.7109375" style="3" customWidth="1"/>
    <col min="13" max="13" width="6.85546875" customWidth="1"/>
    <col min="14" max="14" width="6.7109375" customWidth="1"/>
  </cols>
  <sheetData>
    <row r="2" spans="2:20" s="1" customFormat="1" ht="23.25" x14ac:dyDescent="0.35">
      <c r="C2" s="24" t="s">
        <v>104</v>
      </c>
      <c r="D2" s="2"/>
      <c r="E2" s="2"/>
      <c r="F2" s="2"/>
      <c r="G2" s="2"/>
      <c r="H2" s="2"/>
      <c r="I2" s="2"/>
      <c r="J2" s="2"/>
      <c r="K2" s="2"/>
      <c r="L2" s="2"/>
    </row>
    <row r="4" spans="2:20" ht="18.75" x14ac:dyDescent="0.3">
      <c r="C4" s="34" t="s">
        <v>90</v>
      </c>
    </row>
    <row r="6" spans="2:20" s="5" customFormat="1" ht="15.75" thickBot="1" x14ac:dyDescent="0.3">
      <c r="B6" s="6" t="s">
        <v>2</v>
      </c>
      <c r="C6" s="7" t="s">
        <v>0</v>
      </c>
      <c r="D6" s="6" t="s">
        <v>1</v>
      </c>
    </row>
    <row r="7" spans="2:20" ht="15.75" thickBot="1" x14ac:dyDescent="0.3">
      <c r="B7" s="4"/>
      <c r="C7" s="5"/>
      <c r="D7" s="4"/>
      <c r="E7" s="6" t="s">
        <v>7</v>
      </c>
      <c r="F7" s="6" t="s">
        <v>7</v>
      </c>
      <c r="G7" s="6" t="s">
        <v>11</v>
      </c>
      <c r="H7" s="6" t="s">
        <v>11</v>
      </c>
      <c r="I7" s="6" t="s">
        <v>4</v>
      </c>
      <c r="J7" s="6" t="s">
        <v>4</v>
      </c>
      <c r="K7" s="6" t="s">
        <v>12</v>
      </c>
      <c r="L7" s="6" t="s">
        <v>12</v>
      </c>
      <c r="M7" s="6" t="s">
        <v>13</v>
      </c>
      <c r="N7" s="6" t="s">
        <v>13</v>
      </c>
      <c r="T7" s="3"/>
    </row>
    <row r="8" spans="2:20" x14ac:dyDescent="0.25">
      <c r="B8" s="3">
        <v>1900</v>
      </c>
      <c r="C8" s="29" t="s">
        <v>6</v>
      </c>
      <c r="D8" s="4">
        <v>150</v>
      </c>
      <c r="E8" s="9" t="s">
        <v>5</v>
      </c>
      <c r="F8" s="9" t="s">
        <v>5</v>
      </c>
      <c r="G8" s="3">
        <v>72</v>
      </c>
      <c r="H8" s="16">
        <f>G8/D8</f>
        <v>0.48</v>
      </c>
      <c r="I8" s="3">
        <v>44</v>
      </c>
      <c r="J8" s="8">
        <f>I8/D8</f>
        <v>0.29333333333333333</v>
      </c>
      <c r="K8" s="3">
        <v>17</v>
      </c>
      <c r="L8" s="8">
        <f>K8/D8</f>
        <v>0.11333333333333333</v>
      </c>
      <c r="M8" s="3">
        <v>17</v>
      </c>
      <c r="N8" s="8">
        <f>M8/D8</f>
        <v>0.11333333333333333</v>
      </c>
      <c r="T8" s="13"/>
    </row>
    <row r="9" spans="2:20" x14ac:dyDescent="0.25">
      <c r="B9" s="3">
        <v>1900</v>
      </c>
      <c r="C9" s="29" t="s">
        <v>8</v>
      </c>
      <c r="D9" s="4">
        <v>96</v>
      </c>
      <c r="E9" s="3">
        <v>72</v>
      </c>
      <c r="F9" s="16">
        <f>E9/D9</f>
        <v>0.75</v>
      </c>
      <c r="G9" s="9" t="s">
        <v>5</v>
      </c>
      <c r="H9" s="9" t="s">
        <v>5</v>
      </c>
      <c r="I9" s="3">
        <v>6</v>
      </c>
      <c r="J9" s="8">
        <f>I9/D9</f>
        <v>6.25E-2</v>
      </c>
      <c r="K9" s="3">
        <v>12</v>
      </c>
      <c r="L9" s="8">
        <f>K9/D9</f>
        <v>0.125</v>
      </c>
      <c r="M9" s="3">
        <v>6</v>
      </c>
      <c r="N9" s="8">
        <f>M9/D9</f>
        <v>6.25E-2</v>
      </c>
      <c r="T9" s="3"/>
    </row>
    <row r="10" spans="2:20" x14ac:dyDescent="0.25">
      <c r="B10" s="3">
        <v>1900</v>
      </c>
      <c r="C10" s="28" t="s">
        <v>3</v>
      </c>
      <c r="D10" s="4">
        <v>52</v>
      </c>
      <c r="E10" s="3">
        <v>44</v>
      </c>
      <c r="F10" s="8">
        <f>E10/D10</f>
        <v>0.84615384615384615</v>
      </c>
      <c r="G10" s="3">
        <v>6</v>
      </c>
      <c r="H10" s="8">
        <f>G10/D10</f>
        <v>0.11538461538461539</v>
      </c>
      <c r="I10" s="9" t="s">
        <v>5</v>
      </c>
      <c r="J10" s="9" t="s">
        <v>5</v>
      </c>
      <c r="K10" s="3">
        <v>1</v>
      </c>
      <c r="L10" s="8">
        <f>K10/D10</f>
        <v>1.9230769230769232E-2</v>
      </c>
      <c r="M10" s="3">
        <v>1</v>
      </c>
      <c r="N10" s="15">
        <f>M10/D10</f>
        <v>1.9230769230769232E-2</v>
      </c>
      <c r="T10" s="3"/>
    </row>
    <row r="11" spans="2:20" x14ac:dyDescent="0.25">
      <c r="B11" s="3">
        <v>1900</v>
      </c>
      <c r="C11" s="30" t="s">
        <v>9</v>
      </c>
      <c r="D11" s="4">
        <v>32</v>
      </c>
      <c r="E11" s="3">
        <v>17</v>
      </c>
      <c r="F11" s="8">
        <f>E11/D11</f>
        <v>0.53125</v>
      </c>
      <c r="G11" s="3">
        <v>12</v>
      </c>
      <c r="H11" s="8">
        <f>G11/D11</f>
        <v>0.375</v>
      </c>
      <c r="I11" s="3">
        <v>1</v>
      </c>
      <c r="J11" s="8">
        <f>I11/D11</f>
        <v>3.125E-2</v>
      </c>
      <c r="K11" s="9" t="s">
        <v>5</v>
      </c>
      <c r="L11" s="9" t="s">
        <v>5</v>
      </c>
      <c r="M11" s="3">
        <v>2</v>
      </c>
      <c r="N11" s="12">
        <f>M11/D11</f>
        <v>6.25E-2</v>
      </c>
      <c r="T11" s="3"/>
    </row>
    <row r="12" spans="2:20" x14ac:dyDescent="0.25">
      <c r="B12" s="3">
        <v>1900</v>
      </c>
      <c r="C12" s="28" t="s">
        <v>10</v>
      </c>
      <c r="D12" s="4">
        <v>26</v>
      </c>
      <c r="E12" s="3">
        <v>17</v>
      </c>
      <c r="F12" s="8">
        <f>E12/D12</f>
        <v>0.65384615384615385</v>
      </c>
      <c r="G12" s="3">
        <v>6</v>
      </c>
      <c r="H12" s="8">
        <f>G12/D12</f>
        <v>0.23076923076923078</v>
      </c>
      <c r="I12" s="3">
        <v>1</v>
      </c>
      <c r="J12" s="15">
        <f>I12/D12</f>
        <v>3.8461538461538464E-2</v>
      </c>
      <c r="K12" s="3">
        <v>2</v>
      </c>
      <c r="L12" s="11">
        <f>K12/D12</f>
        <v>7.6923076923076927E-2</v>
      </c>
      <c r="M12" s="9" t="s">
        <v>5</v>
      </c>
      <c r="N12" s="9" t="s">
        <v>5</v>
      </c>
      <c r="T12" s="3"/>
    </row>
    <row r="13" spans="2:20" x14ac:dyDescent="0.25">
      <c r="E13" s="4">
        <f>SUM(E9:E12)</f>
        <v>150</v>
      </c>
      <c r="F13" s="4"/>
      <c r="G13" s="4">
        <f>SUM(G8:G12)</f>
        <v>96</v>
      </c>
      <c r="H13" s="4"/>
      <c r="I13" s="4">
        <f>SUM(I8:I12)</f>
        <v>52</v>
      </c>
      <c r="J13" s="4"/>
      <c r="K13" s="4">
        <f>SUM(K8:K12)</f>
        <v>32</v>
      </c>
      <c r="M13" s="4">
        <f>SUM(M8:M12)</f>
        <v>26</v>
      </c>
      <c r="T13" s="3"/>
    </row>
    <row r="14" spans="2:20" x14ac:dyDescent="0.25">
      <c r="E14" s="4"/>
      <c r="F14" s="4"/>
      <c r="G14" s="4"/>
      <c r="H14" s="4"/>
      <c r="I14" s="4"/>
      <c r="J14" s="4"/>
      <c r="K14" s="4"/>
      <c r="M14" s="4"/>
      <c r="T14" s="3"/>
    </row>
    <row r="15" spans="2:20" x14ac:dyDescent="0.25">
      <c r="C15" s="5" t="s">
        <v>96</v>
      </c>
      <c r="D15" s="3">
        <f>72+1</f>
        <v>73</v>
      </c>
      <c r="E15" s="12">
        <f>73/178</f>
        <v>0.4101123595505618</v>
      </c>
      <c r="F15" s="4"/>
      <c r="G15" s="4"/>
      <c r="H15" s="4"/>
      <c r="I15" s="4"/>
      <c r="J15" s="4"/>
      <c r="K15" s="4"/>
      <c r="M15" s="4"/>
      <c r="T15" s="3"/>
    </row>
    <row r="16" spans="2:20" x14ac:dyDescent="0.25">
      <c r="C16" s="5" t="s">
        <v>97</v>
      </c>
      <c r="D16" s="3">
        <f>44+17+17+6+12+6+1+2</f>
        <v>105</v>
      </c>
      <c r="E16" s="12">
        <f>105/178</f>
        <v>0.5898876404494382</v>
      </c>
      <c r="F16" s="4"/>
      <c r="G16" s="4"/>
      <c r="H16" s="4"/>
      <c r="I16" s="4"/>
      <c r="J16" s="4"/>
      <c r="K16" s="4"/>
      <c r="M16" s="4"/>
      <c r="T16" s="3"/>
    </row>
    <row r="17" spans="2:20" x14ac:dyDescent="0.25">
      <c r="T17" s="3"/>
    </row>
    <row r="18" spans="2:20" x14ac:dyDescent="0.25">
      <c r="T18" s="3"/>
    </row>
    <row r="19" spans="2:20" ht="15.75" thickBot="1" x14ac:dyDescent="0.3">
      <c r="E19" s="6" t="s">
        <v>7</v>
      </c>
      <c r="F19" s="6" t="s">
        <v>7</v>
      </c>
      <c r="G19" s="6" t="s">
        <v>11</v>
      </c>
      <c r="H19" s="6" t="s">
        <v>11</v>
      </c>
      <c r="I19" s="6" t="s">
        <v>4</v>
      </c>
      <c r="J19" s="6" t="s">
        <v>4</v>
      </c>
      <c r="T19" s="3"/>
    </row>
    <row r="20" spans="2:20" x14ac:dyDescent="0.25">
      <c r="B20" s="3">
        <v>1902</v>
      </c>
      <c r="C20" s="29" t="s">
        <v>6</v>
      </c>
      <c r="D20" s="4">
        <v>237</v>
      </c>
      <c r="E20" s="9" t="s">
        <v>5</v>
      </c>
      <c r="F20" s="9" t="s">
        <v>5</v>
      </c>
      <c r="G20" s="3">
        <v>124</v>
      </c>
      <c r="H20" s="16">
        <f>G20/D20</f>
        <v>0.52320675105485237</v>
      </c>
      <c r="I20" s="3">
        <v>113</v>
      </c>
      <c r="J20" s="8">
        <f>I20/D20</f>
        <v>0.47679324894514769</v>
      </c>
      <c r="T20" s="3"/>
    </row>
    <row r="21" spans="2:20" x14ac:dyDescent="0.25">
      <c r="B21" s="3">
        <v>1902</v>
      </c>
      <c r="C21" s="29" t="s">
        <v>8</v>
      </c>
      <c r="D21" s="4">
        <v>134</v>
      </c>
      <c r="E21" s="3">
        <v>124</v>
      </c>
      <c r="F21" s="16">
        <f>E21/D21</f>
        <v>0.92537313432835822</v>
      </c>
      <c r="G21" s="9" t="s">
        <v>5</v>
      </c>
      <c r="H21" s="9" t="s">
        <v>5</v>
      </c>
      <c r="I21" s="3">
        <v>10</v>
      </c>
      <c r="J21" s="8">
        <f>I21/D21</f>
        <v>7.4626865671641784E-2</v>
      </c>
      <c r="R21" s="3"/>
      <c r="T21" s="3"/>
    </row>
    <row r="22" spans="2:20" x14ac:dyDescent="0.25">
      <c r="B22" s="3">
        <v>1902</v>
      </c>
      <c r="C22" s="28" t="s">
        <v>14</v>
      </c>
      <c r="D22" s="4">
        <v>123</v>
      </c>
      <c r="E22" s="3">
        <v>113</v>
      </c>
      <c r="F22" s="8">
        <f>E22/D22</f>
        <v>0.91869918699186992</v>
      </c>
      <c r="G22" s="3">
        <v>10</v>
      </c>
      <c r="H22" s="8">
        <f>G22/D22</f>
        <v>8.1300813008130079E-2</v>
      </c>
      <c r="I22" s="9" t="s">
        <v>5</v>
      </c>
      <c r="J22" s="9" t="s">
        <v>5</v>
      </c>
      <c r="N22" s="3"/>
      <c r="R22" s="3"/>
      <c r="T22" s="3"/>
    </row>
    <row r="23" spans="2:20" x14ac:dyDescent="0.25">
      <c r="E23" s="4">
        <f>SUM(E21:E22)</f>
        <v>237</v>
      </c>
      <c r="F23" s="4"/>
      <c r="G23" s="4">
        <f>SUM(G20:G22)</f>
        <v>134</v>
      </c>
      <c r="H23" s="4"/>
      <c r="I23" s="4">
        <f>SUM(I20:I22)</f>
        <v>123</v>
      </c>
      <c r="J23" s="4"/>
      <c r="N23" s="3"/>
      <c r="R23" s="3"/>
      <c r="T23" s="3"/>
    </row>
    <row r="24" spans="2:20" x14ac:dyDescent="0.25">
      <c r="E24" s="4"/>
      <c r="F24" s="4"/>
      <c r="G24" s="4"/>
      <c r="H24" s="4"/>
      <c r="I24" s="4"/>
      <c r="J24" s="4"/>
      <c r="N24" s="3"/>
      <c r="R24" s="3"/>
      <c r="T24" s="3"/>
    </row>
    <row r="25" spans="2:20" x14ac:dyDescent="0.25">
      <c r="C25" s="5" t="s">
        <v>96</v>
      </c>
      <c r="D25" s="3">
        <v>124</v>
      </c>
      <c r="E25" s="12">
        <f>124/247</f>
        <v>0.50202429149797567</v>
      </c>
      <c r="F25" s="4"/>
      <c r="G25" s="4"/>
      <c r="H25" s="4"/>
      <c r="I25" s="4"/>
      <c r="J25" s="4"/>
      <c r="N25" s="3"/>
      <c r="R25" s="3"/>
      <c r="T25" s="3"/>
    </row>
    <row r="26" spans="2:20" x14ac:dyDescent="0.25">
      <c r="C26" s="5" t="s">
        <v>97</v>
      </c>
      <c r="D26" s="3">
        <f>113+10</f>
        <v>123</v>
      </c>
      <c r="E26" s="12">
        <f>123/247</f>
        <v>0.49797570850202427</v>
      </c>
      <c r="F26" s="4"/>
      <c r="G26" s="4"/>
      <c r="H26" s="4"/>
      <c r="I26" s="4"/>
      <c r="J26" s="4"/>
      <c r="N26" s="3"/>
      <c r="R26" s="3"/>
      <c r="T26" s="3"/>
    </row>
    <row r="27" spans="2:20" x14ac:dyDescent="0.25">
      <c r="N27" s="3"/>
      <c r="R27" s="3"/>
      <c r="T27" s="3"/>
    </row>
    <row r="28" spans="2:20" x14ac:dyDescent="0.25">
      <c r="N28" s="3"/>
      <c r="R28" s="3"/>
      <c r="T28" s="3"/>
    </row>
    <row r="29" spans="2:20" ht="15.75" thickBot="1" x14ac:dyDescent="0.3">
      <c r="E29" s="6" t="s">
        <v>7</v>
      </c>
      <c r="F29" s="6" t="s">
        <v>7</v>
      </c>
      <c r="G29" s="6" t="s">
        <v>11</v>
      </c>
      <c r="H29" s="6" t="s">
        <v>11</v>
      </c>
      <c r="I29" s="6" t="s">
        <v>16</v>
      </c>
      <c r="J29" s="6" t="s">
        <v>16</v>
      </c>
      <c r="N29" s="3"/>
      <c r="R29" s="3"/>
      <c r="T29" s="3"/>
    </row>
    <row r="30" spans="2:20" x14ac:dyDescent="0.25">
      <c r="B30" s="3">
        <v>1903</v>
      </c>
      <c r="C30" s="29" t="s">
        <v>6</v>
      </c>
      <c r="D30" s="4">
        <v>206</v>
      </c>
      <c r="E30" s="9" t="s">
        <v>5</v>
      </c>
      <c r="F30" s="9" t="s">
        <v>5</v>
      </c>
      <c r="G30" s="3">
        <v>150</v>
      </c>
      <c r="H30" s="16">
        <f>G30/D30</f>
        <v>0.72815533980582525</v>
      </c>
      <c r="I30" s="3">
        <v>56</v>
      </c>
      <c r="J30" s="8">
        <f>I30/D30</f>
        <v>0.27184466019417475</v>
      </c>
      <c r="N30" s="3"/>
      <c r="R30" s="3"/>
      <c r="T30" s="3"/>
    </row>
    <row r="31" spans="2:20" x14ac:dyDescent="0.25">
      <c r="B31" s="3">
        <v>1903</v>
      </c>
      <c r="C31" s="29" t="s">
        <v>8</v>
      </c>
      <c r="D31" s="4">
        <v>157</v>
      </c>
      <c r="E31" s="3">
        <v>150</v>
      </c>
      <c r="F31" s="16">
        <f>E31/D31</f>
        <v>0.95541401273885351</v>
      </c>
      <c r="G31" s="9" t="s">
        <v>5</v>
      </c>
      <c r="H31" s="9" t="s">
        <v>5</v>
      </c>
      <c r="I31" s="3">
        <v>7</v>
      </c>
      <c r="J31" s="8">
        <f>I31/D31</f>
        <v>4.4585987261146494E-2</v>
      </c>
      <c r="N31" s="3"/>
      <c r="R31" s="3"/>
      <c r="T31" s="3"/>
    </row>
    <row r="32" spans="2:20" x14ac:dyDescent="0.25">
      <c r="B32" s="3">
        <v>1903</v>
      </c>
      <c r="C32" s="28" t="s">
        <v>15</v>
      </c>
      <c r="D32" s="4">
        <v>63</v>
      </c>
      <c r="E32" s="3">
        <v>56</v>
      </c>
      <c r="F32" s="8">
        <f>E32/D32</f>
        <v>0.88888888888888884</v>
      </c>
      <c r="G32" s="3">
        <v>7</v>
      </c>
      <c r="H32" s="8">
        <f>G32/D32</f>
        <v>0.1111111111111111</v>
      </c>
      <c r="I32" s="9" t="s">
        <v>5</v>
      </c>
      <c r="J32" s="9" t="s">
        <v>5</v>
      </c>
      <c r="N32" s="3"/>
      <c r="R32" s="3"/>
      <c r="T32" s="3"/>
    </row>
    <row r="33" spans="3:20" x14ac:dyDescent="0.25">
      <c r="E33" s="4">
        <f>SUM(E31:E32)</f>
        <v>206</v>
      </c>
      <c r="F33" s="4"/>
      <c r="G33" s="4">
        <f>SUM(G30:G32)</f>
        <v>157</v>
      </c>
      <c r="H33" s="4"/>
      <c r="I33" s="4">
        <f>SUM(I30:I32)</f>
        <v>63</v>
      </c>
      <c r="J33" s="4"/>
      <c r="N33" s="3"/>
      <c r="R33" s="3"/>
      <c r="T33" s="3"/>
    </row>
    <row r="34" spans="3:20" x14ac:dyDescent="0.25">
      <c r="N34" s="3"/>
      <c r="R34" s="3"/>
      <c r="T34" s="3"/>
    </row>
    <row r="35" spans="3:20" x14ac:dyDescent="0.25">
      <c r="C35" s="5" t="s">
        <v>96</v>
      </c>
      <c r="D35" s="3">
        <v>150</v>
      </c>
      <c r="E35" s="8">
        <f>150/213</f>
        <v>0.70422535211267601</v>
      </c>
      <c r="N35" s="3"/>
      <c r="R35" s="3"/>
      <c r="T35" s="3"/>
    </row>
    <row r="36" spans="3:20" x14ac:dyDescent="0.25">
      <c r="C36" s="5" t="s">
        <v>97</v>
      </c>
      <c r="D36" s="3">
        <f>56+7</f>
        <v>63</v>
      </c>
      <c r="E36" s="12">
        <f>63/213</f>
        <v>0.29577464788732394</v>
      </c>
      <c r="N36" s="3"/>
      <c r="R36" s="3"/>
      <c r="T36" s="3"/>
    </row>
    <row r="37" spans="3:20" x14ac:dyDescent="0.25">
      <c r="N37" s="3"/>
      <c r="R37" s="3"/>
      <c r="T37" s="3"/>
    </row>
    <row r="38" spans="3:20" x14ac:dyDescent="0.25">
      <c r="N38" s="3"/>
      <c r="R38" s="3"/>
      <c r="T38" s="3"/>
    </row>
    <row r="39" spans="3:20" x14ac:dyDescent="0.25">
      <c r="N39" s="3"/>
      <c r="R39" s="3"/>
      <c r="T39" s="3"/>
    </row>
    <row r="40" spans="3:20" x14ac:dyDescent="0.25">
      <c r="N40" s="3"/>
      <c r="R40" s="3"/>
      <c r="T40" s="3"/>
    </row>
    <row r="41" spans="3:20" x14ac:dyDescent="0.25">
      <c r="N41" s="3"/>
      <c r="R41" s="3"/>
      <c r="T41" s="3"/>
    </row>
    <row r="42" spans="3:20" x14ac:dyDescent="0.25">
      <c r="N42" s="3"/>
      <c r="R42" s="3"/>
      <c r="T42" s="3"/>
    </row>
    <row r="43" spans="3:20" x14ac:dyDescent="0.25">
      <c r="N43" s="3"/>
      <c r="R43" s="3"/>
      <c r="T43" s="3"/>
    </row>
    <row r="44" spans="3:20" x14ac:dyDescent="0.25">
      <c r="N44" s="3"/>
      <c r="R44" s="3"/>
      <c r="T44" s="3"/>
    </row>
    <row r="45" spans="3:20" x14ac:dyDescent="0.25">
      <c r="N45" s="3"/>
      <c r="R45" s="3"/>
      <c r="T45" s="3"/>
    </row>
    <row r="46" spans="3:20" x14ac:dyDescent="0.25">
      <c r="N46" s="3"/>
      <c r="R46" s="3"/>
      <c r="T46" s="3"/>
    </row>
    <row r="47" spans="3:20" x14ac:dyDescent="0.25">
      <c r="N47" s="3"/>
      <c r="R47" s="3"/>
      <c r="T47" s="3"/>
    </row>
    <row r="48" spans="3:20" x14ac:dyDescent="0.25">
      <c r="N48" s="3"/>
      <c r="R48" s="3"/>
      <c r="T48" s="3"/>
    </row>
    <row r="49" spans="14:20" x14ac:dyDescent="0.25">
      <c r="N49" s="3"/>
      <c r="R49" s="3"/>
      <c r="T49" s="3"/>
    </row>
    <row r="50" spans="14:20" x14ac:dyDescent="0.25">
      <c r="N50" s="3"/>
      <c r="R50" s="3"/>
      <c r="T50" s="3"/>
    </row>
    <row r="51" spans="14:20" x14ac:dyDescent="0.25">
      <c r="N51" s="3"/>
      <c r="R51" s="3"/>
      <c r="T51" s="3"/>
    </row>
    <row r="52" spans="14:20" x14ac:dyDescent="0.25">
      <c r="N52" s="3"/>
      <c r="R52" s="3"/>
      <c r="T52" s="3"/>
    </row>
    <row r="53" spans="14:20" x14ac:dyDescent="0.25">
      <c r="N53" s="3"/>
      <c r="R53" s="3"/>
      <c r="T53" s="3"/>
    </row>
    <row r="54" spans="14:20" x14ac:dyDescent="0.25">
      <c r="N54" s="3"/>
      <c r="R54" s="3"/>
      <c r="T54" s="3"/>
    </row>
    <row r="55" spans="14:20" x14ac:dyDescent="0.25">
      <c r="N55" s="3"/>
      <c r="R55" s="3"/>
      <c r="T55" s="3"/>
    </row>
    <row r="56" spans="14:20" x14ac:dyDescent="0.25">
      <c r="N56" s="3"/>
      <c r="R56" s="3"/>
      <c r="T56" s="3"/>
    </row>
    <row r="57" spans="14:20" x14ac:dyDescent="0.25">
      <c r="N57" s="3"/>
      <c r="R57" s="3"/>
      <c r="T57" s="3"/>
    </row>
    <row r="58" spans="14:20" x14ac:dyDescent="0.25">
      <c r="N58" s="3"/>
      <c r="R58" s="3"/>
      <c r="T58" s="3"/>
    </row>
    <row r="59" spans="14:20" x14ac:dyDescent="0.25">
      <c r="N59" s="3"/>
      <c r="R59" s="3"/>
      <c r="T59" s="3"/>
    </row>
    <row r="60" spans="14:20" x14ac:dyDescent="0.25">
      <c r="N60" s="3"/>
      <c r="R60" s="3"/>
      <c r="T60" s="3"/>
    </row>
    <row r="61" spans="14:20" x14ac:dyDescent="0.25">
      <c r="N61" s="3"/>
      <c r="R61" s="3"/>
      <c r="T61" s="3"/>
    </row>
    <row r="62" spans="14:20" x14ac:dyDescent="0.25">
      <c r="N62" s="3"/>
      <c r="R62" s="3"/>
      <c r="T62" s="3"/>
    </row>
    <row r="63" spans="14:20" x14ac:dyDescent="0.25">
      <c r="N63" s="3"/>
      <c r="R63" s="3"/>
      <c r="T63" s="3"/>
    </row>
    <row r="64" spans="14:20" x14ac:dyDescent="0.25">
      <c r="N64" s="3"/>
      <c r="R64" s="3"/>
      <c r="T64" s="3"/>
    </row>
    <row r="65" spans="14:20" x14ac:dyDescent="0.25">
      <c r="N65" s="3"/>
      <c r="R65" s="3"/>
      <c r="T65" s="3"/>
    </row>
    <row r="66" spans="14:20" x14ac:dyDescent="0.25">
      <c r="N66" s="3"/>
      <c r="R66" s="3"/>
      <c r="T66" s="3"/>
    </row>
    <row r="67" spans="14:20" x14ac:dyDescent="0.25">
      <c r="N67" s="3"/>
      <c r="R67" s="3"/>
      <c r="T67" s="3"/>
    </row>
    <row r="68" spans="14:20" x14ac:dyDescent="0.25">
      <c r="N68" s="3"/>
      <c r="R68" s="3"/>
      <c r="T68" s="3"/>
    </row>
    <row r="69" spans="14:20" x14ac:dyDescent="0.25">
      <c r="N69" s="3"/>
      <c r="R69" s="3"/>
      <c r="T69" s="3"/>
    </row>
    <row r="70" spans="14:20" x14ac:dyDescent="0.25">
      <c r="N70" s="3"/>
      <c r="R70" s="3"/>
      <c r="T70" s="3"/>
    </row>
    <row r="71" spans="14:20" x14ac:dyDescent="0.25">
      <c r="N71" s="3"/>
      <c r="R71" s="3"/>
      <c r="T71" s="3"/>
    </row>
    <row r="72" spans="14:20" x14ac:dyDescent="0.25">
      <c r="N72" s="3"/>
      <c r="R72" s="3"/>
      <c r="T72" s="3"/>
    </row>
    <row r="73" spans="14:20" x14ac:dyDescent="0.25">
      <c r="N73" s="3"/>
      <c r="R73" s="3"/>
      <c r="T73" s="3"/>
    </row>
    <row r="74" spans="14:20" x14ac:dyDescent="0.25">
      <c r="N74" s="3"/>
      <c r="R74" s="3"/>
      <c r="T74" s="3"/>
    </row>
    <row r="75" spans="14:20" x14ac:dyDescent="0.25">
      <c r="N75" s="3"/>
      <c r="R75" s="3"/>
      <c r="T75" s="3"/>
    </row>
    <row r="76" spans="14:20" x14ac:dyDescent="0.25">
      <c r="N76" s="3"/>
      <c r="R76" s="3"/>
      <c r="T76" s="3"/>
    </row>
    <row r="77" spans="14:20" x14ac:dyDescent="0.25">
      <c r="N77" s="3"/>
      <c r="R77" s="3"/>
      <c r="T77" s="3"/>
    </row>
    <row r="78" spans="14:20" x14ac:dyDescent="0.25">
      <c r="N78" s="3"/>
      <c r="R78" s="3"/>
      <c r="T78" s="3"/>
    </row>
    <row r="79" spans="14:20" x14ac:dyDescent="0.25">
      <c r="N79" s="3"/>
      <c r="R79" s="3"/>
      <c r="T79" s="3"/>
    </row>
    <row r="80" spans="14:20" x14ac:dyDescent="0.25">
      <c r="N80" s="3"/>
      <c r="R80" s="3"/>
      <c r="T80" s="3"/>
    </row>
    <row r="81" spans="14:20" x14ac:dyDescent="0.25">
      <c r="N81" s="3"/>
      <c r="R81" s="3"/>
      <c r="T81" s="3"/>
    </row>
    <row r="82" spans="14:20" x14ac:dyDescent="0.25">
      <c r="N82" s="3"/>
      <c r="R82" s="3"/>
      <c r="T82" s="3"/>
    </row>
    <row r="83" spans="14:20" x14ac:dyDescent="0.25">
      <c r="N83" s="3"/>
      <c r="R83" s="3"/>
      <c r="T83" s="3"/>
    </row>
    <row r="84" spans="14:20" x14ac:dyDescent="0.25">
      <c r="N84" s="3"/>
      <c r="R84" s="3"/>
      <c r="T84" s="3"/>
    </row>
    <row r="85" spans="14:20" x14ac:dyDescent="0.25">
      <c r="N85" s="3"/>
      <c r="R85" s="3"/>
      <c r="T85" s="3"/>
    </row>
    <row r="86" spans="14:20" x14ac:dyDescent="0.25">
      <c r="N86" s="3"/>
      <c r="R86" s="3"/>
      <c r="T86" s="3"/>
    </row>
    <row r="87" spans="14:20" x14ac:dyDescent="0.25">
      <c r="N87" s="3"/>
      <c r="R87" s="3"/>
      <c r="T87" s="3"/>
    </row>
    <row r="88" spans="14:20" x14ac:dyDescent="0.25">
      <c r="N88" s="3"/>
      <c r="R88" s="3"/>
      <c r="T88" s="3"/>
    </row>
    <row r="89" spans="14:20" x14ac:dyDescent="0.25">
      <c r="N89" s="3"/>
      <c r="R89" s="3"/>
      <c r="T89" s="3"/>
    </row>
    <row r="90" spans="14:20" x14ac:dyDescent="0.25">
      <c r="N90" s="3"/>
      <c r="R90" s="3"/>
      <c r="T90" s="3"/>
    </row>
    <row r="91" spans="14:20" x14ac:dyDescent="0.25">
      <c r="N91" s="3"/>
      <c r="R91" s="3"/>
      <c r="T91" s="3"/>
    </row>
    <row r="92" spans="14:20" x14ac:dyDescent="0.25">
      <c r="N92" s="3"/>
      <c r="R92" s="3"/>
      <c r="T92" s="3"/>
    </row>
    <row r="93" spans="14:20" x14ac:dyDescent="0.25">
      <c r="N93" s="3"/>
      <c r="R93" s="3"/>
      <c r="T93" s="3"/>
    </row>
    <row r="94" spans="14:20" x14ac:dyDescent="0.25">
      <c r="N94" s="3"/>
      <c r="R94" s="3"/>
      <c r="T94" s="3"/>
    </row>
    <row r="95" spans="14:20" x14ac:dyDescent="0.25">
      <c r="N95" s="3"/>
      <c r="R95" s="3"/>
      <c r="T95" s="3"/>
    </row>
    <row r="96" spans="14:20" x14ac:dyDescent="0.25">
      <c r="N96" s="3"/>
      <c r="R96" s="3"/>
      <c r="T96" s="3"/>
    </row>
    <row r="97" spans="14:20" x14ac:dyDescent="0.25">
      <c r="N97" s="3"/>
      <c r="R97" s="3"/>
      <c r="T97" s="3"/>
    </row>
    <row r="98" spans="14:20" x14ac:dyDescent="0.25">
      <c r="N98" s="3"/>
      <c r="R98" s="3"/>
      <c r="T98" s="3"/>
    </row>
    <row r="99" spans="14:20" x14ac:dyDescent="0.25">
      <c r="N99" s="3"/>
      <c r="R99" s="3"/>
      <c r="T99" s="3"/>
    </row>
    <row r="100" spans="14:20" x14ac:dyDescent="0.25">
      <c r="N100" s="3"/>
      <c r="R100" s="3"/>
      <c r="T100" s="3"/>
    </row>
    <row r="101" spans="14:20" x14ac:dyDescent="0.25">
      <c r="N101" s="3"/>
      <c r="R101" s="3"/>
      <c r="T101" s="3"/>
    </row>
    <row r="102" spans="14:20" x14ac:dyDescent="0.25">
      <c r="N102" s="3"/>
      <c r="R102" s="3"/>
      <c r="T102" s="3"/>
    </row>
    <row r="103" spans="14:20" x14ac:dyDescent="0.25">
      <c r="N103" s="3"/>
      <c r="R103" s="3"/>
      <c r="T103" s="3"/>
    </row>
    <row r="104" spans="14:20" x14ac:dyDescent="0.25">
      <c r="N104" s="3"/>
      <c r="R104" s="3"/>
      <c r="T104" s="3"/>
    </row>
    <row r="105" spans="14:20" x14ac:dyDescent="0.25">
      <c r="N105" s="3"/>
      <c r="R105" s="3"/>
      <c r="T105" s="3"/>
    </row>
    <row r="106" spans="14:20" x14ac:dyDescent="0.25">
      <c r="N106" s="3"/>
      <c r="R106" s="3"/>
      <c r="T106" s="3"/>
    </row>
    <row r="107" spans="14:20" x14ac:dyDescent="0.25">
      <c r="N107" s="3"/>
      <c r="R107" s="3"/>
      <c r="T107" s="3"/>
    </row>
    <row r="108" spans="14:20" x14ac:dyDescent="0.25">
      <c r="N108" s="3"/>
      <c r="R108" s="3"/>
      <c r="T108" s="3"/>
    </row>
    <row r="109" spans="14:20" x14ac:dyDescent="0.25">
      <c r="N109" s="3"/>
      <c r="R109" s="3"/>
      <c r="T109" s="3"/>
    </row>
    <row r="110" spans="14:20" x14ac:dyDescent="0.25">
      <c r="N110" s="3"/>
      <c r="R110" s="3"/>
      <c r="T110" s="3"/>
    </row>
    <row r="111" spans="14:20" x14ac:dyDescent="0.25">
      <c r="N111" s="3"/>
      <c r="R111" s="3"/>
      <c r="T111" s="3"/>
    </row>
    <row r="112" spans="14:20" x14ac:dyDescent="0.25">
      <c r="N112" s="3"/>
      <c r="R112" s="3"/>
      <c r="T112" s="3"/>
    </row>
    <row r="113" spans="14:20" x14ac:dyDescent="0.25">
      <c r="N113" s="3"/>
      <c r="R113" s="3"/>
      <c r="T113" s="3"/>
    </row>
    <row r="114" spans="14:20" x14ac:dyDescent="0.25">
      <c r="N114" s="3"/>
      <c r="R114" s="3"/>
      <c r="T114" s="3"/>
    </row>
    <row r="115" spans="14:20" x14ac:dyDescent="0.25">
      <c r="N115" s="3"/>
      <c r="R115" s="3"/>
      <c r="T115" s="3"/>
    </row>
    <row r="116" spans="14:20" x14ac:dyDescent="0.25">
      <c r="N116" s="3"/>
      <c r="R116" s="3"/>
      <c r="T116" s="3"/>
    </row>
    <row r="117" spans="14:20" x14ac:dyDescent="0.25">
      <c r="N117" s="3"/>
      <c r="R117" s="3"/>
      <c r="T117" s="3"/>
    </row>
    <row r="118" spans="14:20" x14ac:dyDescent="0.25">
      <c r="N118" s="3"/>
      <c r="R118" s="3"/>
      <c r="T118" s="3"/>
    </row>
    <row r="119" spans="14:20" x14ac:dyDescent="0.25">
      <c r="N119" s="3"/>
      <c r="R119" s="3"/>
      <c r="T119" s="3"/>
    </row>
    <row r="120" spans="14:20" x14ac:dyDescent="0.25">
      <c r="N120" s="3"/>
      <c r="R120" s="3"/>
      <c r="T120" s="3"/>
    </row>
    <row r="121" spans="14:20" x14ac:dyDescent="0.25">
      <c r="N121" s="3"/>
      <c r="R121" s="3"/>
      <c r="T121" s="3"/>
    </row>
    <row r="122" spans="14:20" x14ac:dyDescent="0.25">
      <c r="N122" s="3"/>
      <c r="R122" s="3"/>
      <c r="T122" s="3"/>
    </row>
    <row r="123" spans="14:20" x14ac:dyDescent="0.25">
      <c r="N123" s="3"/>
      <c r="R123" s="3"/>
      <c r="T123" s="3"/>
    </row>
    <row r="124" spans="14:20" x14ac:dyDescent="0.25">
      <c r="N124" s="3"/>
      <c r="R124" s="3"/>
      <c r="T124" s="3"/>
    </row>
    <row r="125" spans="14:20" x14ac:dyDescent="0.25">
      <c r="N125" s="3"/>
      <c r="R125" s="3"/>
      <c r="T125" s="3"/>
    </row>
    <row r="126" spans="14:20" x14ac:dyDescent="0.25">
      <c r="N126" s="3"/>
      <c r="R126" s="3"/>
      <c r="T126" s="3"/>
    </row>
    <row r="127" spans="14:20" x14ac:dyDescent="0.25">
      <c r="N127" s="3"/>
      <c r="R127" s="3"/>
      <c r="T127" s="3"/>
    </row>
    <row r="128" spans="14:20" x14ac:dyDescent="0.25">
      <c r="N128" s="3"/>
      <c r="R128" s="3"/>
      <c r="T128" s="3"/>
    </row>
    <row r="129" spans="14:20" x14ac:dyDescent="0.25">
      <c r="N129" s="3"/>
      <c r="R129" s="3"/>
      <c r="T129" s="3"/>
    </row>
    <row r="130" spans="14:20" x14ac:dyDescent="0.25">
      <c r="N130" s="3"/>
      <c r="R130" s="3"/>
      <c r="T130" s="3"/>
    </row>
    <row r="131" spans="14:20" x14ac:dyDescent="0.25">
      <c r="N131" s="3"/>
      <c r="R131" s="3"/>
      <c r="T131" s="3"/>
    </row>
    <row r="132" spans="14:20" x14ac:dyDescent="0.25">
      <c r="N132" s="3"/>
      <c r="R132" s="3"/>
      <c r="T132" s="3"/>
    </row>
    <row r="133" spans="14:20" x14ac:dyDescent="0.25">
      <c r="N133" s="3"/>
      <c r="R133" s="3"/>
      <c r="T133" s="3"/>
    </row>
    <row r="134" spans="14:20" x14ac:dyDescent="0.25">
      <c r="N134" s="3"/>
      <c r="R134" s="3"/>
      <c r="T134" s="3"/>
    </row>
    <row r="135" spans="14:20" x14ac:dyDescent="0.25">
      <c r="N135" s="3"/>
      <c r="R135" s="3"/>
      <c r="T135" s="3"/>
    </row>
    <row r="136" spans="14:20" x14ac:dyDescent="0.25">
      <c r="N136" s="3"/>
      <c r="R136" s="3"/>
      <c r="T136" s="3"/>
    </row>
    <row r="137" spans="14:20" x14ac:dyDescent="0.25">
      <c r="N137" s="3"/>
      <c r="R137" s="3"/>
      <c r="T137" s="3"/>
    </row>
    <row r="138" spans="14:20" x14ac:dyDescent="0.25">
      <c r="N138" s="3"/>
      <c r="R138" s="3"/>
      <c r="T138" s="3"/>
    </row>
    <row r="139" spans="14:20" x14ac:dyDescent="0.25">
      <c r="N139" s="3"/>
      <c r="R139" s="3"/>
      <c r="T139" s="3"/>
    </row>
    <row r="140" spans="14:20" x14ac:dyDescent="0.25">
      <c r="N140" s="3"/>
      <c r="R140" s="3"/>
      <c r="T140" s="3"/>
    </row>
    <row r="141" spans="14:20" x14ac:dyDescent="0.25">
      <c r="N141" s="3"/>
      <c r="R141" s="3"/>
      <c r="T141" s="3"/>
    </row>
    <row r="142" spans="14:20" x14ac:dyDescent="0.25">
      <c r="N142" s="3"/>
      <c r="R142" s="3"/>
      <c r="T142" s="3"/>
    </row>
    <row r="143" spans="14:20" x14ac:dyDescent="0.25">
      <c r="N143" s="3"/>
      <c r="R143" s="3"/>
      <c r="T143" s="3"/>
    </row>
    <row r="144" spans="14:20" x14ac:dyDescent="0.25">
      <c r="N144" s="3"/>
      <c r="R144" s="3"/>
      <c r="T144" s="3"/>
    </row>
    <row r="145" spans="14:20" x14ac:dyDescent="0.25">
      <c r="N145" s="3"/>
      <c r="R145" s="3"/>
      <c r="T145" s="3"/>
    </row>
    <row r="146" spans="14:20" x14ac:dyDescent="0.25">
      <c r="N146" s="3"/>
      <c r="R146" s="3"/>
      <c r="T146" s="3"/>
    </row>
    <row r="147" spans="14:20" x14ac:dyDescent="0.25">
      <c r="N147" s="3"/>
      <c r="R147" s="3"/>
      <c r="T147" s="3"/>
    </row>
    <row r="148" spans="14:20" x14ac:dyDescent="0.25">
      <c r="N148" s="3"/>
      <c r="R148" s="3"/>
      <c r="T148" s="3"/>
    </row>
    <row r="149" spans="14:20" x14ac:dyDescent="0.25">
      <c r="N149" s="3"/>
      <c r="R149" s="3"/>
      <c r="T149" s="3"/>
    </row>
    <row r="150" spans="14:20" x14ac:dyDescent="0.25">
      <c r="N150" s="3"/>
      <c r="R150" s="3"/>
      <c r="T150" s="3"/>
    </row>
    <row r="151" spans="14:20" x14ac:dyDescent="0.25">
      <c r="N151" s="3"/>
      <c r="R151" s="3"/>
      <c r="T151" s="3"/>
    </row>
    <row r="152" spans="14:20" x14ac:dyDescent="0.25">
      <c r="N152" s="3"/>
      <c r="R152" s="3"/>
      <c r="T152" s="3"/>
    </row>
    <row r="153" spans="14:20" x14ac:dyDescent="0.25">
      <c r="N153" s="3"/>
      <c r="R153" s="3"/>
      <c r="T153" s="3"/>
    </row>
    <row r="154" spans="14:20" x14ac:dyDescent="0.25">
      <c r="N154" s="3"/>
      <c r="R154" s="3"/>
      <c r="T154" s="3"/>
    </row>
    <row r="155" spans="14:20" x14ac:dyDescent="0.25">
      <c r="N155" s="3"/>
      <c r="R155" s="3"/>
      <c r="T155" s="3"/>
    </row>
    <row r="156" spans="14:20" x14ac:dyDescent="0.25">
      <c r="N156" s="3"/>
      <c r="R156" s="3"/>
      <c r="T156" s="3"/>
    </row>
    <row r="157" spans="14:20" x14ac:dyDescent="0.25">
      <c r="N157" s="3"/>
      <c r="R157" s="3"/>
      <c r="T157" s="3"/>
    </row>
    <row r="158" spans="14:20" x14ac:dyDescent="0.25">
      <c r="N158" s="3"/>
      <c r="R158" s="3"/>
      <c r="T158" s="3"/>
    </row>
    <row r="159" spans="14:20" x14ac:dyDescent="0.25">
      <c r="N159" s="3"/>
      <c r="R159" s="3"/>
      <c r="T159" s="3"/>
    </row>
    <row r="160" spans="14:20" x14ac:dyDescent="0.25">
      <c r="N160" s="3"/>
      <c r="R160" s="3"/>
      <c r="T160" s="3"/>
    </row>
    <row r="161" spans="14:20" x14ac:dyDescent="0.25">
      <c r="N161" s="3"/>
      <c r="R161" s="3"/>
      <c r="T161" s="3"/>
    </row>
    <row r="162" spans="14:20" x14ac:dyDescent="0.25">
      <c r="N162" s="3"/>
      <c r="R162" s="3"/>
      <c r="T162" s="3"/>
    </row>
    <row r="163" spans="14:20" x14ac:dyDescent="0.25">
      <c r="N163" s="3"/>
      <c r="R163" s="3"/>
      <c r="T163" s="3"/>
    </row>
    <row r="164" spans="14:20" x14ac:dyDescent="0.25">
      <c r="N164" s="3"/>
      <c r="R164" s="3"/>
      <c r="T164" s="3"/>
    </row>
    <row r="165" spans="14:20" x14ac:dyDescent="0.25">
      <c r="N165" s="3"/>
      <c r="R165" s="3"/>
      <c r="T165" s="3"/>
    </row>
    <row r="166" spans="14:20" x14ac:dyDescent="0.25">
      <c r="N166" s="3"/>
      <c r="R166" s="3"/>
      <c r="T166" s="3"/>
    </row>
    <row r="167" spans="14:20" x14ac:dyDescent="0.25">
      <c r="N167" s="3"/>
      <c r="R167" s="3"/>
      <c r="T167" s="3"/>
    </row>
    <row r="168" spans="14:20" x14ac:dyDescent="0.25">
      <c r="N168" s="3"/>
      <c r="R168" s="3"/>
      <c r="T168" s="3"/>
    </row>
    <row r="169" spans="14:20" x14ac:dyDescent="0.25">
      <c r="N169" s="3"/>
      <c r="R169" s="3"/>
      <c r="T169" s="3"/>
    </row>
    <row r="170" spans="14:20" x14ac:dyDescent="0.25">
      <c r="N170" s="3"/>
      <c r="R170" s="3"/>
      <c r="T170" s="3"/>
    </row>
    <row r="171" spans="14:20" x14ac:dyDescent="0.25">
      <c r="N171" s="3"/>
      <c r="R171" s="3"/>
      <c r="T171" s="3"/>
    </row>
    <row r="172" spans="14:20" x14ac:dyDescent="0.25">
      <c r="N172" s="3"/>
      <c r="R172" s="3"/>
      <c r="T172" s="3"/>
    </row>
    <row r="173" spans="14:20" x14ac:dyDescent="0.25">
      <c r="N173" s="3"/>
      <c r="R173" s="3"/>
      <c r="T173" s="3"/>
    </row>
    <row r="174" spans="14:20" x14ac:dyDescent="0.25">
      <c r="N174" s="3"/>
      <c r="R174" s="3"/>
      <c r="T174" s="3"/>
    </row>
    <row r="175" spans="14:20" x14ac:dyDescent="0.25">
      <c r="N175" s="3"/>
      <c r="R175" s="3"/>
      <c r="T175" s="3"/>
    </row>
    <row r="176" spans="14:20" x14ac:dyDescent="0.25">
      <c r="N176" s="3"/>
      <c r="R176" s="3"/>
      <c r="T176" s="3"/>
    </row>
    <row r="177" spans="14:20" x14ac:dyDescent="0.25">
      <c r="N177" s="3"/>
      <c r="R177" s="3"/>
      <c r="T177" s="3"/>
    </row>
    <row r="178" spans="14:20" x14ac:dyDescent="0.25">
      <c r="N178" s="3"/>
      <c r="R178" s="3"/>
      <c r="T178" s="3"/>
    </row>
    <row r="179" spans="14:20" x14ac:dyDescent="0.25">
      <c r="N179" s="3"/>
      <c r="R179" s="3"/>
      <c r="T179" s="3"/>
    </row>
    <row r="180" spans="14:20" x14ac:dyDescent="0.25">
      <c r="N180" s="3"/>
      <c r="R180" s="3"/>
      <c r="T180" s="3"/>
    </row>
    <row r="181" spans="14:20" x14ac:dyDescent="0.25">
      <c r="N181" s="3"/>
      <c r="R181" s="3"/>
      <c r="T181" s="3"/>
    </row>
    <row r="182" spans="14:20" x14ac:dyDescent="0.25">
      <c r="N182" s="3"/>
      <c r="R182" s="3"/>
      <c r="T182" s="3"/>
    </row>
    <row r="183" spans="14:20" x14ac:dyDescent="0.25">
      <c r="N183" s="3"/>
      <c r="R183" s="3"/>
      <c r="T183" s="3"/>
    </row>
    <row r="184" spans="14:20" x14ac:dyDescent="0.25">
      <c r="N184" s="3"/>
      <c r="R184" s="3"/>
      <c r="T184" s="3"/>
    </row>
    <row r="185" spans="14:20" x14ac:dyDescent="0.25">
      <c r="N185" s="3"/>
      <c r="R185" s="3"/>
      <c r="T185" s="3"/>
    </row>
    <row r="186" spans="14:20" x14ac:dyDescent="0.25">
      <c r="N186" s="3"/>
      <c r="R186" s="3"/>
      <c r="T186" s="3"/>
    </row>
    <row r="187" spans="14:20" x14ac:dyDescent="0.25">
      <c r="N187" s="3"/>
      <c r="R187" s="3"/>
      <c r="T187" s="3"/>
    </row>
    <row r="188" spans="14:20" x14ac:dyDescent="0.25">
      <c r="N188" s="3"/>
      <c r="R188" s="3"/>
      <c r="T188" s="3"/>
    </row>
    <row r="189" spans="14:20" x14ac:dyDescent="0.25">
      <c r="N189" s="3"/>
      <c r="R189" s="3"/>
      <c r="T189" s="3"/>
    </row>
    <row r="190" spans="14:20" x14ac:dyDescent="0.25">
      <c r="N190" s="3"/>
      <c r="R190" s="3"/>
      <c r="T190" s="3"/>
    </row>
    <row r="191" spans="14:20" x14ac:dyDescent="0.25">
      <c r="N191" s="3"/>
      <c r="R191" s="3"/>
      <c r="T191" s="3"/>
    </row>
    <row r="192" spans="14:20" x14ac:dyDescent="0.25">
      <c r="N192" s="3"/>
      <c r="R192" s="3"/>
      <c r="T192" s="3"/>
    </row>
    <row r="193" spans="14:20" x14ac:dyDescent="0.25">
      <c r="N193" s="3"/>
      <c r="R193" s="3"/>
      <c r="T193" s="3"/>
    </row>
    <row r="194" spans="14:20" x14ac:dyDescent="0.25">
      <c r="N194" s="3"/>
      <c r="R194" s="3"/>
      <c r="T194" s="3"/>
    </row>
    <row r="195" spans="14:20" x14ac:dyDescent="0.25">
      <c r="N195" s="3"/>
      <c r="R195" s="3"/>
      <c r="T195" s="3"/>
    </row>
    <row r="196" spans="14:20" x14ac:dyDescent="0.25">
      <c r="N196" s="3"/>
      <c r="R196" s="3"/>
      <c r="T196" s="3"/>
    </row>
    <row r="197" spans="14:20" x14ac:dyDescent="0.25">
      <c r="N197" s="3"/>
      <c r="R197" s="3"/>
      <c r="T197" s="3"/>
    </row>
    <row r="198" spans="14:20" x14ac:dyDescent="0.25">
      <c r="N198" s="3"/>
      <c r="R198" s="3"/>
      <c r="T198" s="3"/>
    </row>
    <row r="199" spans="14:20" x14ac:dyDescent="0.25">
      <c r="N199" s="3"/>
      <c r="R199" s="3"/>
      <c r="T199" s="3"/>
    </row>
    <row r="200" spans="14:20" x14ac:dyDescent="0.25">
      <c r="N200" s="3"/>
      <c r="R200" s="3"/>
      <c r="T200" s="3"/>
    </row>
    <row r="201" spans="14:20" x14ac:dyDescent="0.25">
      <c r="N201" s="3"/>
      <c r="R201" s="3"/>
      <c r="T201" s="3"/>
    </row>
    <row r="202" spans="14:20" x14ac:dyDescent="0.25">
      <c r="N202" s="3"/>
      <c r="R202" s="3"/>
      <c r="T202" s="3"/>
    </row>
    <row r="203" spans="14:20" x14ac:dyDescent="0.25">
      <c r="N203" s="3"/>
      <c r="R203" s="3"/>
      <c r="T203" s="3"/>
    </row>
    <row r="204" spans="14:20" x14ac:dyDescent="0.25">
      <c r="N204" s="3"/>
      <c r="R204" s="3"/>
      <c r="T204" s="3"/>
    </row>
    <row r="205" spans="14:20" x14ac:dyDescent="0.25">
      <c r="N205" s="3"/>
      <c r="R205" s="3"/>
      <c r="T205" s="3"/>
    </row>
    <row r="206" spans="14:20" x14ac:dyDescent="0.25">
      <c r="N206" s="3"/>
      <c r="R206" s="3"/>
      <c r="T206" s="3"/>
    </row>
    <row r="207" spans="14:20" x14ac:dyDescent="0.25">
      <c r="N207" s="3"/>
      <c r="R207" s="3"/>
      <c r="T207" s="3"/>
    </row>
    <row r="208" spans="14:20" x14ac:dyDescent="0.25">
      <c r="N208" s="3"/>
      <c r="R208" s="3"/>
      <c r="T208" s="3"/>
    </row>
    <row r="209" spans="14:20" x14ac:dyDescent="0.25">
      <c r="N209" s="3"/>
      <c r="R209" s="3"/>
      <c r="T209" s="3"/>
    </row>
    <row r="210" spans="14:20" x14ac:dyDescent="0.25">
      <c r="N210" s="3"/>
      <c r="R210" s="3"/>
      <c r="T210" s="3"/>
    </row>
    <row r="211" spans="14:20" x14ac:dyDescent="0.25">
      <c r="N211" s="3"/>
      <c r="R211" s="3"/>
      <c r="T211" s="3"/>
    </row>
    <row r="212" spans="14:20" x14ac:dyDescent="0.25">
      <c r="N212" s="3"/>
      <c r="R212" s="3"/>
      <c r="T212" s="3"/>
    </row>
    <row r="213" spans="14:20" x14ac:dyDescent="0.25">
      <c r="N213" s="3"/>
      <c r="R213" s="3"/>
      <c r="T213" s="3"/>
    </row>
    <row r="214" spans="14:20" x14ac:dyDescent="0.25">
      <c r="N214" s="3"/>
      <c r="R214" s="3"/>
      <c r="T214" s="3"/>
    </row>
    <row r="215" spans="14:20" x14ac:dyDescent="0.25">
      <c r="N215" s="3"/>
      <c r="R215" s="3"/>
      <c r="T215" s="3"/>
    </row>
    <row r="216" spans="14:20" x14ac:dyDescent="0.25">
      <c r="N216" s="3"/>
      <c r="R216" s="3"/>
      <c r="T216" s="3"/>
    </row>
    <row r="217" spans="14:20" x14ac:dyDescent="0.25">
      <c r="N217" s="3"/>
      <c r="R217" s="3"/>
      <c r="T217" s="3"/>
    </row>
    <row r="218" spans="14:20" x14ac:dyDescent="0.25">
      <c r="N218" s="3"/>
      <c r="R218" s="3"/>
      <c r="T218" s="3"/>
    </row>
    <row r="219" spans="14:20" x14ac:dyDescent="0.25">
      <c r="N219" s="3"/>
      <c r="R219" s="3"/>
      <c r="T219" s="3"/>
    </row>
    <row r="220" spans="14:20" x14ac:dyDescent="0.25">
      <c r="N220" s="3"/>
      <c r="R220" s="3"/>
      <c r="T220" s="3"/>
    </row>
    <row r="221" spans="14:20" x14ac:dyDescent="0.25">
      <c r="N221" s="3"/>
      <c r="R221" s="3"/>
      <c r="T221" s="3"/>
    </row>
    <row r="222" spans="14:20" x14ac:dyDescent="0.25">
      <c r="N222" s="3"/>
      <c r="R222" s="3"/>
      <c r="T222" s="3"/>
    </row>
    <row r="223" spans="14:20" x14ac:dyDescent="0.25">
      <c r="N223" s="3"/>
      <c r="R223" s="3"/>
      <c r="T223" s="3"/>
    </row>
    <row r="224" spans="14:20" x14ac:dyDescent="0.25">
      <c r="N224" s="3"/>
      <c r="R224" s="3"/>
      <c r="T224" s="3"/>
    </row>
    <row r="225" spans="14:20" x14ac:dyDescent="0.25">
      <c r="N225" s="3"/>
      <c r="R225" s="3"/>
      <c r="T225" s="3"/>
    </row>
    <row r="226" spans="14:20" x14ac:dyDescent="0.25">
      <c r="N226" s="3"/>
      <c r="R226" s="3"/>
      <c r="T226" s="3"/>
    </row>
    <row r="227" spans="14:20" x14ac:dyDescent="0.25">
      <c r="N227" s="3"/>
      <c r="R227" s="3"/>
      <c r="T227" s="3"/>
    </row>
    <row r="228" spans="14:20" x14ac:dyDescent="0.25">
      <c r="N228" s="3"/>
      <c r="R228" s="3"/>
      <c r="T228" s="3"/>
    </row>
    <row r="229" spans="14:20" x14ac:dyDescent="0.25">
      <c r="N229" s="3"/>
      <c r="R229" s="3"/>
      <c r="T229" s="3"/>
    </row>
    <row r="230" spans="14:20" x14ac:dyDescent="0.25">
      <c r="N230" s="3"/>
      <c r="R230" s="3"/>
      <c r="T230" s="3"/>
    </row>
    <row r="231" spans="14:20" x14ac:dyDescent="0.25">
      <c r="N231" s="3"/>
      <c r="R231" s="3"/>
      <c r="T231" s="3"/>
    </row>
    <row r="232" spans="14:20" x14ac:dyDescent="0.25">
      <c r="N232" s="3"/>
      <c r="R232" s="3"/>
      <c r="T232" s="3"/>
    </row>
    <row r="233" spans="14:20" x14ac:dyDescent="0.25">
      <c r="N233" s="3"/>
      <c r="R233" s="3"/>
      <c r="T233" s="3"/>
    </row>
    <row r="234" spans="14:20" x14ac:dyDescent="0.25">
      <c r="N234" s="3"/>
      <c r="R234" s="3"/>
      <c r="T234" s="3"/>
    </row>
    <row r="235" spans="14:20" x14ac:dyDescent="0.25">
      <c r="N235" s="3"/>
      <c r="R235" s="3"/>
      <c r="T235" s="3"/>
    </row>
    <row r="236" spans="14:20" x14ac:dyDescent="0.25">
      <c r="N236" s="3"/>
      <c r="R236" s="3"/>
      <c r="T236" s="3"/>
    </row>
    <row r="237" spans="14:20" x14ac:dyDescent="0.25">
      <c r="N237" s="3"/>
      <c r="R237" s="3"/>
      <c r="T237" s="3"/>
    </row>
    <row r="238" spans="14:20" x14ac:dyDescent="0.25">
      <c r="N238" s="3"/>
      <c r="T238" s="3"/>
    </row>
    <row r="239" spans="14:20" x14ac:dyDescent="0.25">
      <c r="T239" s="3"/>
    </row>
    <row r="240" spans="14:20" x14ac:dyDescent="0.25">
      <c r="T240" s="3"/>
    </row>
    <row r="241" spans="20:20" x14ac:dyDescent="0.25">
      <c r="T241" s="3"/>
    </row>
    <row r="242" spans="20:20" x14ac:dyDescent="0.25">
      <c r="T242" s="3"/>
    </row>
    <row r="243" spans="20:20" x14ac:dyDescent="0.25">
      <c r="T243" s="3"/>
    </row>
    <row r="244" spans="20:20" x14ac:dyDescent="0.25">
      <c r="T244" s="3"/>
    </row>
    <row r="245" spans="20:20" x14ac:dyDescent="0.25">
      <c r="T245" s="3"/>
    </row>
    <row r="246" spans="20:20" x14ac:dyDescent="0.25">
      <c r="T246" s="3"/>
    </row>
    <row r="247" spans="20:20" x14ac:dyDescent="0.25">
      <c r="T247" s="3"/>
    </row>
    <row r="248" spans="20:20" x14ac:dyDescent="0.25">
      <c r="T248" s="3"/>
    </row>
    <row r="249" spans="20:20" x14ac:dyDescent="0.25">
      <c r="T249" s="3"/>
    </row>
    <row r="250" spans="20:20" x14ac:dyDescent="0.25">
      <c r="T250" s="3"/>
    </row>
    <row r="251" spans="20:20" x14ac:dyDescent="0.25">
      <c r="T251" s="3"/>
    </row>
    <row r="252" spans="20:20" x14ac:dyDescent="0.25">
      <c r="T252" s="3"/>
    </row>
    <row r="253" spans="20:20" x14ac:dyDescent="0.25">
      <c r="T253" s="3"/>
    </row>
    <row r="254" spans="20:20" x14ac:dyDescent="0.25">
      <c r="T254" s="3"/>
    </row>
    <row r="255" spans="20:20" x14ac:dyDescent="0.25">
      <c r="T255" s="3"/>
    </row>
    <row r="256" spans="20:20" x14ac:dyDescent="0.25">
      <c r="T256" s="3"/>
    </row>
    <row r="257" spans="20:20" x14ac:dyDescent="0.25">
      <c r="T257" s="3"/>
    </row>
    <row r="258" spans="20:20" x14ac:dyDescent="0.25">
      <c r="T258" s="3"/>
    </row>
    <row r="259" spans="20:20" x14ac:dyDescent="0.25">
      <c r="T259" s="3"/>
    </row>
    <row r="260" spans="20:20" x14ac:dyDescent="0.25">
      <c r="T260" s="3"/>
    </row>
    <row r="261" spans="20:20" x14ac:dyDescent="0.25">
      <c r="T261" s="3"/>
    </row>
    <row r="262" spans="20:20" x14ac:dyDescent="0.25">
      <c r="T262" s="3"/>
    </row>
    <row r="263" spans="20:20" x14ac:dyDescent="0.25">
      <c r="T263" s="3"/>
    </row>
    <row r="264" spans="20:20" x14ac:dyDescent="0.25">
      <c r="T264" s="3"/>
    </row>
    <row r="265" spans="20:20" x14ac:dyDescent="0.25">
      <c r="T265" s="3"/>
    </row>
    <row r="266" spans="20:20" x14ac:dyDescent="0.25">
      <c r="T266" s="3"/>
    </row>
    <row r="267" spans="20:20" x14ac:dyDescent="0.25">
      <c r="T267" s="3"/>
    </row>
    <row r="268" spans="20:20" x14ac:dyDescent="0.25">
      <c r="T268" s="3"/>
    </row>
    <row r="269" spans="20:20" x14ac:dyDescent="0.25">
      <c r="T269" s="3"/>
    </row>
    <row r="270" spans="20:20" x14ac:dyDescent="0.25">
      <c r="T270" s="3"/>
    </row>
    <row r="271" spans="20:20" x14ac:dyDescent="0.25">
      <c r="T271" s="3"/>
    </row>
    <row r="272" spans="20:20" x14ac:dyDescent="0.25">
      <c r="T272" s="3"/>
    </row>
    <row r="273" spans="20:20" x14ac:dyDescent="0.25">
      <c r="T273" s="3"/>
    </row>
    <row r="274" spans="20:20" x14ac:dyDescent="0.25">
      <c r="T274" s="3"/>
    </row>
    <row r="275" spans="20:20" x14ac:dyDescent="0.25">
      <c r="T275" s="3"/>
    </row>
    <row r="276" spans="20:20" x14ac:dyDescent="0.25">
      <c r="T276" s="3"/>
    </row>
    <row r="277" spans="20:20" x14ac:dyDescent="0.25">
      <c r="T277" s="3"/>
    </row>
    <row r="278" spans="20:20" x14ac:dyDescent="0.25">
      <c r="T278" s="3"/>
    </row>
    <row r="279" spans="20:20" x14ac:dyDescent="0.25">
      <c r="T279" s="3"/>
    </row>
    <row r="280" spans="20:20" x14ac:dyDescent="0.25">
      <c r="T280" s="3"/>
    </row>
    <row r="281" spans="20:20" x14ac:dyDescent="0.25">
      <c r="T281" s="3"/>
    </row>
    <row r="282" spans="20:20" x14ac:dyDescent="0.25">
      <c r="T282" s="3"/>
    </row>
    <row r="283" spans="20:20" x14ac:dyDescent="0.25">
      <c r="T283" s="3"/>
    </row>
    <row r="284" spans="20:20" x14ac:dyDescent="0.25">
      <c r="T284" s="3"/>
    </row>
    <row r="285" spans="20:20" x14ac:dyDescent="0.25">
      <c r="T285" s="3"/>
    </row>
    <row r="286" spans="20:20" x14ac:dyDescent="0.25">
      <c r="T286" s="3"/>
    </row>
    <row r="287" spans="20:20" x14ac:dyDescent="0.25">
      <c r="T287" s="3"/>
    </row>
    <row r="288" spans="20:20" x14ac:dyDescent="0.25">
      <c r="T288" s="3"/>
    </row>
    <row r="289" spans="20:20" x14ac:dyDescent="0.25">
      <c r="T289" s="3"/>
    </row>
    <row r="290" spans="20:20" x14ac:dyDescent="0.25">
      <c r="T290" s="3"/>
    </row>
    <row r="291" spans="20:20" x14ac:dyDescent="0.25">
      <c r="T291" s="3"/>
    </row>
    <row r="292" spans="20:20" x14ac:dyDescent="0.25">
      <c r="T292" s="3"/>
    </row>
    <row r="293" spans="20:20" x14ac:dyDescent="0.25">
      <c r="T293" s="3"/>
    </row>
    <row r="294" spans="20:20" x14ac:dyDescent="0.25">
      <c r="T294" s="3"/>
    </row>
    <row r="295" spans="20:20" x14ac:dyDescent="0.25">
      <c r="T295" s="3"/>
    </row>
    <row r="296" spans="20:20" x14ac:dyDescent="0.25">
      <c r="T296" s="3"/>
    </row>
    <row r="297" spans="20:20" x14ac:dyDescent="0.25">
      <c r="T297" s="3"/>
    </row>
    <row r="298" spans="20:20" x14ac:dyDescent="0.25">
      <c r="T298" s="3"/>
    </row>
    <row r="299" spans="20:20" x14ac:dyDescent="0.25">
      <c r="T299" s="3"/>
    </row>
    <row r="300" spans="20:20" x14ac:dyDescent="0.25">
      <c r="T300" s="3"/>
    </row>
    <row r="301" spans="20:20" x14ac:dyDescent="0.25">
      <c r="T301" s="3"/>
    </row>
    <row r="302" spans="20:20" x14ac:dyDescent="0.25">
      <c r="T302" s="3"/>
    </row>
    <row r="303" spans="20:20" x14ac:dyDescent="0.25">
      <c r="T303" s="3"/>
    </row>
    <row r="304" spans="20:20" x14ac:dyDescent="0.25">
      <c r="T304" s="3"/>
    </row>
    <row r="305" spans="14:20" x14ac:dyDescent="0.25">
      <c r="T305" s="3"/>
    </row>
    <row r="306" spans="14:20" x14ac:dyDescent="0.25">
      <c r="T306" s="3"/>
    </row>
    <row r="307" spans="14:20" x14ac:dyDescent="0.25">
      <c r="T307" s="3"/>
    </row>
    <row r="308" spans="14:20" x14ac:dyDescent="0.25">
      <c r="T308" s="3"/>
    </row>
    <row r="309" spans="14:20" x14ac:dyDescent="0.25">
      <c r="T309" s="3"/>
    </row>
    <row r="310" spans="14:20" x14ac:dyDescent="0.25">
      <c r="T310" s="3"/>
    </row>
    <row r="311" spans="14:20" x14ac:dyDescent="0.25">
      <c r="R311" s="3"/>
      <c r="T311" s="3"/>
    </row>
    <row r="312" spans="14:20" x14ac:dyDescent="0.25">
      <c r="N312" s="3"/>
      <c r="T312" s="3"/>
    </row>
    <row r="313" spans="14:20" x14ac:dyDescent="0.25">
      <c r="T313" s="3"/>
    </row>
    <row r="314" spans="14:20" x14ac:dyDescent="0.25">
      <c r="T314" s="3"/>
    </row>
    <row r="315" spans="14:20" x14ac:dyDescent="0.25">
      <c r="T315" s="3"/>
    </row>
    <row r="316" spans="14:20" x14ac:dyDescent="0.25">
      <c r="T316" s="3"/>
    </row>
    <row r="317" spans="14:20" x14ac:dyDescent="0.25">
      <c r="T317" s="3"/>
    </row>
    <row r="318" spans="14:20" x14ac:dyDescent="0.25">
      <c r="T318" s="3"/>
    </row>
    <row r="319" spans="14:20" x14ac:dyDescent="0.25">
      <c r="T319" s="3"/>
    </row>
    <row r="320" spans="14:20" x14ac:dyDescent="0.25">
      <c r="T320" s="3"/>
    </row>
    <row r="321" spans="20:20" x14ac:dyDescent="0.25">
      <c r="T321" s="3"/>
    </row>
    <row r="322" spans="20:20" x14ac:dyDescent="0.25">
      <c r="T322" s="3"/>
    </row>
    <row r="323" spans="20:20" x14ac:dyDescent="0.25">
      <c r="T323" s="3"/>
    </row>
    <row r="324" spans="20:20" x14ac:dyDescent="0.25">
      <c r="T324" s="3"/>
    </row>
    <row r="325" spans="20:20" x14ac:dyDescent="0.25">
      <c r="T325" s="3"/>
    </row>
    <row r="326" spans="20:20" x14ac:dyDescent="0.25">
      <c r="T326" s="3"/>
    </row>
    <row r="327" spans="20:20" x14ac:dyDescent="0.25">
      <c r="T327" s="3"/>
    </row>
    <row r="328" spans="20:20" x14ac:dyDescent="0.25">
      <c r="T328" s="3"/>
    </row>
    <row r="329" spans="20:20" x14ac:dyDescent="0.25">
      <c r="T329" s="3"/>
    </row>
    <row r="330" spans="20:20" x14ac:dyDescent="0.25">
      <c r="T330" s="3"/>
    </row>
    <row r="331" spans="20:20" x14ac:dyDescent="0.25">
      <c r="T331" s="3"/>
    </row>
    <row r="332" spans="20:20" x14ac:dyDescent="0.25">
      <c r="T332" s="3"/>
    </row>
    <row r="333" spans="20:20" x14ac:dyDescent="0.25">
      <c r="T333" s="3"/>
    </row>
    <row r="334" spans="20:20" x14ac:dyDescent="0.25">
      <c r="T334" s="3"/>
    </row>
    <row r="335" spans="20:20" x14ac:dyDescent="0.25">
      <c r="T335" s="3"/>
    </row>
    <row r="336" spans="20:20" x14ac:dyDescent="0.25">
      <c r="T336" s="3"/>
    </row>
    <row r="337" spans="20:20" x14ac:dyDescent="0.25">
      <c r="T337" s="3"/>
    </row>
    <row r="338" spans="20:20" x14ac:dyDescent="0.25">
      <c r="T338" s="3"/>
    </row>
    <row r="339" spans="20:20" x14ac:dyDescent="0.25">
      <c r="T339" s="3"/>
    </row>
    <row r="340" spans="20:20" x14ac:dyDescent="0.25">
      <c r="T340" s="3"/>
    </row>
    <row r="341" spans="20:20" x14ac:dyDescent="0.25">
      <c r="T341" s="3"/>
    </row>
    <row r="342" spans="20:20" x14ac:dyDescent="0.25">
      <c r="T342" s="3"/>
    </row>
    <row r="343" spans="20:20" x14ac:dyDescent="0.25">
      <c r="T343" s="3"/>
    </row>
    <row r="344" spans="20:20" x14ac:dyDescent="0.25">
      <c r="T344" s="3"/>
    </row>
    <row r="345" spans="20:20" x14ac:dyDescent="0.25">
      <c r="T345" s="3"/>
    </row>
    <row r="346" spans="20:20" x14ac:dyDescent="0.25">
      <c r="T346" s="3"/>
    </row>
    <row r="347" spans="20:20" x14ac:dyDescent="0.25">
      <c r="T347" s="3"/>
    </row>
    <row r="348" spans="20:20" x14ac:dyDescent="0.25">
      <c r="T348" s="3"/>
    </row>
    <row r="349" spans="20:20" x14ac:dyDescent="0.25">
      <c r="T349" s="3"/>
    </row>
    <row r="350" spans="20:20" x14ac:dyDescent="0.25">
      <c r="T350" s="3"/>
    </row>
    <row r="351" spans="20:20" x14ac:dyDescent="0.25">
      <c r="T351" s="3"/>
    </row>
    <row r="352" spans="20:20" x14ac:dyDescent="0.25">
      <c r="T352" s="3"/>
    </row>
    <row r="353" spans="20:20" x14ac:dyDescent="0.25">
      <c r="T353" s="3"/>
    </row>
    <row r="354" spans="20:20" x14ac:dyDescent="0.25">
      <c r="T354" s="3"/>
    </row>
    <row r="355" spans="20:20" x14ac:dyDescent="0.25">
      <c r="T355" s="3"/>
    </row>
    <row r="356" spans="20:20" x14ac:dyDescent="0.25">
      <c r="T356" s="3"/>
    </row>
    <row r="357" spans="20:20" x14ac:dyDescent="0.25">
      <c r="T357" s="3"/>
    </row>
    <row r="358" spans="20:20" x14ac:dyDescent="0.25">
      <c r="T358" s="3"/>
    </row>
    <row r="359" spans="20:20" x14ac:dyDescent="0.25">
      <c r="T359" s="3"/>
    </row>
    <row r="360" spans="20:20" x14ac:dyDescent="0.25">
      <c r="T360" s="3"/>
    </row>
    <row r="361" spans="20:20" x14ac:dyDescent="0.25">
      <c r="T361" s="3"/>
    </row>
    <row r="362" spans="20:20" x14ac:dyDescent="0.25">
      <c r="T362" s="3"/>
    </row>
    <row r="363" spans="20:20" x14ac:dyDescent="0.25">
      <c r="T363" s="3"/>
    </row>
    <row r="364" spans="20:20" x14ac:dyDescent="0.25">
      <c r="T364" s="3"/>
    </row>
    <row r="365" spans="20:20" x14ac:dyDescent="0.25">
      <c r="T365" s="3"/>
    </row>
    <row r="366" spans="20:20" x14ac:dyDescent="0.25">
      <c r="T366" s="3"/>
    </row>
    <row r="367" spans="20:20" x14ac:dyDescent="0.25">
      <c r="T367" s="3"/>
    </row>
    <row r="368" spans="20:20" x14ac:dyDescent="0.25">
      <c r="T368" s="3"/>
    </row>
    <row r="369" spans="14:20" x14ac:dyDescent="0.25">
      <c r="T369" s="3"/>
    </row>
    <row r="370" spans="14:20" x14ac:dyDescent="0.25">
      <c r="T370" s="3"/>
    </row>
    <row r="371" spans="14:20" x14ac:dyDescent="0.25">
      <c r="R371" s="3"/>
      <c r="T371" s="3"/>
    </row>
    <row r="372" spans="14:20" x14ac:dyDescent="0.25">
      <c r="N372" s="3"/>
      <c r="T372" s="3"/>
    </row>
    <row r="373" spans="14:20" x14ac:dyDescent="0.25">
      <c r="T373" s="3"/>
    </row>
    <row r="374" spans="14:20" x14ac:dyDescent="0.25">
      <c r="T374" s="3"/>
    </row>
    <row r="375" spans="14:20" x14ac:dyDescent="0.25">
      <c r="T375" s="3"/>
    </row>
    <row r="376" spans="14:20" x14ac:dyDescent="0.25">
      <c r="T376" s="3"/>
    </row>
    <row r="377" spans="14:20" x14ac:dyDescent="0.25">
      <c r="T377" s="3"/>
    </row>
    <row r="378" spans="14:20" x14ac:dyDescent="0.25">
      <c r="T378" s="3"/>
    </row>
    <row r="379" spans="14:20" x14ac:dyDescent="0.25">
      <c r="T379" s="3"/>
    </row>
    <row r="380" spans="14:20" x14ac:dyDescent="0.25">
      <c r="T380" s="3"/>
    </row>
    <row r="381" spans="14:20" x14ac:dyDescent="0.25">
      <c r="T381" s="3"/>
    </row>
    <row r="382" spans="14:20" x14ac:dyDescent="0.25">
      <c r="T382" s="3"/>
    </row>
    <row r="383" spans="14:20" x14ac:dyDescent="0.25">
      <c r="T383" s="3"/>
    </row>
    <row r="384" spans="14:20" x14ac:dyDescent="0.25">
      <c r="T384" s="3"/>
    </row>
    <row r="385" spans="20:20" x14ac:dyDescent="0.25">
      <c r="T385" s="3"/>
    </row>
    <row r="386" spans="20:20" x14ac:dyDescent="0.25">
      <c r="T386" s="3"/>
    </row>
    <row r="387" spans="20:20" x14ac:dyDescent="0.25">
      <c r="T387" s="3"/>
    </row>
    <row r="388" spans="20:20" x14ac:dyDescent="0.25">
      <c r="T388" s="3"/>
    </row>
    <row r="389" spans="20:20" x14ac:dyDescent="0.25">
      <c r="T389" s="3"/>
    </row>
    <row r="390" spans="20:20" x14ac:dyDescent="0.25">
      <c r="T390" s="3"/>
    </row>
    <row r="391" spans="20:20" x14ac:dyDescent="0.25">
      <c r="T391" s="3"/>
    </row>
    <row r="392" spans="20:20" x14ac:dyDescent="0.25">
      <c r="T392" s="3"/>
    </row>
    <row r="393" spans="20:20" x14ac:dyDescent="0.25">
      <c r="T393" s="3"/>
    </row>
    <row r="394" spans="20:20" x14ac:dyDescent="0.25">
      <c r="T394" s="3"/>
    </row>
    <row r="395" spans="20:20" x14ac:dyDescent="0.25">
      <c r="T395" s="3"/>
    </row>
    <row r="396" spans="20:20" x14ac:dyDescent="0.25">
      <c r="T396" s="3"/>
    </row>
    <row r="397" spans="20:20" x14ac:dyDescent="0.25">
      <c r="T397" s="3"/>
    </row>
    <row r="398" spans="20:20" x14ac:dyDescent="0.25">
      <c r="T398" s="3"/>
    </row>
    <row r="399" spans="20:20" x14ac:dyDescent="0.25">
      <c r="T399" s="3"/>
    </row>
    <row r="400" spans="20:20" x14ac:dyDescent="0.25">
      <c r="T400" s="3"/>
    </row>
    <row r="401" spans="20:20" x14ac:dyDescent="0.25">
      <c r="T401" s="3"/>
    </row>
    <row r="402" spans="20:20" x14ac:dyDescent="0.25">
      <c r="T402" s="3"/>
    </row>
    <row r="403" spans="20:20" x14ac:dyDescent="0.25">
      <c r="T403" s="3"/>
    </row>
    <row r="404" spans="20:20" x14ac:dyDescent="0.25">
      <c r="T404" s="3"/>
    </row>
    <row r="405" spans="20:20" x14ac:dyDescent="0.25">
      <c r="T405" s="3"/>
    </row>
    <row r="406" spans="20:20" x14ac:dyDescent="0.25">
      <c r="T406" s="3"/>
    </row>
    <row r="407" spans="20:20" x14ac:dyDescent="0.25">
      <c r="T407" s="3"/>
    </row>
    <row r="408" spans="20:20" x14ac:dyDescent="0.25">
      <c r="T408" s="3"/>
    </row>
    <row r="409" spans="20:20" x14ac:dyDescent="0.25">
      <c r="T409" s="3"/>
    </row>
    <row r="410" spans="20:20" x14ac:dyDescent="0.25">
      <c r="T410" s="3"/>
    </row>
    <row r="411" spans="20:20" x14ac:dyDescent="0.25">
      <c r="T411" s="3"/>
    </row>
    <row r="412" spans="20:20" x14ac:dyDescent="0.25">
      <c r="T412" s="3"/>
    </row>
    <row r="413" spans="20:20" x14ac:dyDescent="0.25">
      <c r="T413" s="3"/>
    </row>
    <row r="414" spans="20:20" x14ac:dyDescent="0.25">
      <c r="T414" s="3"/>
    </row>
    <row r="415" spans="20:20" x14ac:dyDescent="0.25">
      <c r="T415" s="3"/>
    </row>
    <row r="416" spans="20:20" x14ac:dyDescent="0.25">
      <c r="T416" s="3"/>
    </row>
    <row r="417" spans="14:20" x14ac:dyDescent="0.25">
      <c r="T417" s="3"/>
    </row>
    <row r="418" spans="14:20" x14ac:dyDescent="0.25">
      <c r="T418" s="3"/>
    </row>
    <row r="419" spans="14:20" x14ac:dyDescent="0.25">
      <c r="T419" s="3"/>
    </row>
    <row r="420" spans="14:20" x14ac:dyDescent="0.25">
      <c r="T420" s="3"/>
    </row>
    <row r="421" spans="14:20" x14ac:dyDescent="0.25">
      <c r="T421" s="3"/>
    </row>
    <row r="422" spans="14:20" x14ac:dyDescent="0.25">
      <c r="T422" s="3"/>
    </row>
    <row r="423" spans="14:20" x14ac:dyDescent="0.25">
      <c r="T423" s="3"/>
    </row>
    <row r="424" spans="14:20" x14ac:dyDescent="0.25">
      <c r="T424" s="3"/>
    </row>
    <row r="425" spans="14:20" x14ac:dyDescent="0.25">
      <c r="T425" s="3"/>
    </row>
    <row r="426" spans="14:20" x14ac:dyDescent="0.25">
      <c r="R426" s="3"/>
      <c r="T426" s="3"/>
    </row>
    <row r="427" spans="14:20" x14ac:dyDescent="0.25">
      <c r="N427" s="3"/>
      <c r="T427" s="3"/>
    </row>
    <row r="428" spans="14:20" x14ac:dyDescent="0.25">
      <c r="T428" s="3"/>
    </row>
    <row r="429" spans="14:20" x14ac:dyDescent="0.25">
      <c r="T429" s="3"/>
    </row>
    <row r="430" spans="14:20" x14ac:dyDescent="0.25">
      <c r="T430" s="3"/>
    </row>
    <row r="431" spans="14:20" x14ac:dyDescent="0.25">
      <c r="T431" s="3"/>
    </row>
    <row r="432" spans="14:20" x14ac:dyDescent="0.25">
      <c r="T432" s="3"/>
    </row>
    <row r="433" spans="20:20" x14ac:dyDescent="0.25">
      <c r="T433" s="3"/>
    </row>
    <row r="434" spans="20:20" x14ac:dyDescent="0.25">
      <c r="T434" s="3"/>
    </row>
    <row r="435" spans="20:20" x14ac:dyDescent="0.25">
      <c r="T435" s="3"/>
    </row>
    <row r="436" spans="20:20" x14ac:dyDescent="0.25">
      <c r="T436" s="3"/>
    </row>
    <row r="437" spans="20:20" x14ac:dyDescent="0.25">
      <c r="T437" s="3"/>
    </row>
    <row r="438" spans="20:20" x14ac:dyDescent="0.25">
      <c r="T438" s="3"/>
    </row>
    <row r="439" spans="20:20" x14ac:dyDescent="0.25">
      <c r="T439" s="3"/>
    </row>
    <row r="440" spans="20:20" x14ac:dyDescent="0.25">
      <c r="T440" s="3"/>
    </row>
    <row r="441" spans="20:20" x14ac:dyDescent="0.25">
      <c r="T441" s="3"/>
    </row>
    <row r="442" spans="20:20" x14ac:dyDescent="0.25">
      <c r="T442" s="3"/>
    </row>
    <row r="443" spans="20:20" x14ac:dyDescent="0.25">
      <c r="T443" s="3"/>
    </row>
    <row r="444" spans="20:20" x14ac:dyDescent="0.25">
      <c r="T444" s="3"/>
    </row>
    <row r="445" spans="20:20" x14ac:dyDescent="0.25">
      <c r="T445" s="3"/>
    </row>
    <row r="446" spans="20:20" x14ac:dyDescent="0.25">
      <c r="T446" s="3"/>
    </row>
  </sheetData>
  <sortState xmlns:xlrd2="http://schemas.microsoft.com/office/spreadsheetml/2017/richdata2" ref="R21:R485">
    <sortCondition ref="R21:R48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0E71-A95C-407B-BDF8-141FC2394FD2}">
  <dimension ref="B2:T447"/>
  <sheetViews>
    <sheetView workbookViewId="0">
      <pane ySplit="6" topLeftCell="A7" activePane="bottomLeft" state="frozen"/>
      <selection pane="bottomLeft" activeCell="I4" sqref="I4"/>
    </sheetView>
  </sheetViews>
  <sheetFormatPr defaultRowHeight="15" x14ac:dyDescent="0.25"/>
  <cols>
    <col min="2" max="2" width="8.85546875" style="3"/>
    <col min="3" max="3" width="24.7109375" customWidth="1"/>
    <col min="4" max="4" width="8.85546875" style="3"/>
    <col min="5" max="12" width="6.7109375" style="3" customWidth="1"/>
    <col min="13" max="14" width="6.7109375" customWidth="1"/>
  </cols>
  <sheetData>
    <row r="2" spans="2:20" s="1" customFormat="1" ht="23.25" x14ac:dyDescent="0.35">
      <c r="C2" s="24" t="s">
        <v>104</v>
      </c>
      <c r="D2" s="2"/>
      <c r="E2" s="2"/>
      <c r="F2" s="2"/>
      <c r="G2" s="2"/>
      <c r="H2" s="2"/>
      <c r="I2" s="2"/>
      <c r="J2" s="2"/>
      <c r="K2" s="2"/>
      <c r="L2" s="2"/>
    </row>
    <row r="4" spans="2:20" ht="18.75" x14ac:dyDescent="0.3">
      <c r="C4" s="34" t="s">
        <v>91</v>
      </c>
    </row>
    <row r="6" spans="2:20" s="5" customFormat="1" ht="15.75" thickBot="1" x14ac:dyDescent="0.3">
      <c r="B6" s="6" t="s">
        <v>2</v>
      </c>
      <c r="C6" s="7" t="s">
        <v>0</v>
      </c>
      <c r="D6" s="6" t="s">
        <v>1</v>
      </c>
    </row>
    <row r="7" spans="2:20" ht="15.75" thickBot="1" x14ac:dyDescent="0.3">
      <c r="B7" s="4"/>
      <c r="C7" s="5"/>
      <c r="D7" s="4"/>
      <c r="E7" s="6" t="s">
        <v>25</v>
      </c>
      <c r="F7" s="6" t="s">
        <v>25</v>
      </c>
      <c r="G7" s="6" t="s">
        <v>4</v>
      </c>
      <c r="H7" s="6" t="s">
        <v>4</v>
      </c>
      <c r="I7" s="6" t="s">
        <v>19</v>
      </c>
      <c r="J7" s="6" t="s">
        <v>19</v>
      </c>
      <c r="K7" s="6" t="s">
        <v>26</v>
      </c>
      <c r="L7" s="6" t="s">
        <v>26</v>
      </c>
      <c r="M7" s="6" t="s">
        <v>24</v>
      </c>
      <c r="N7" s="6" t="s">
        <v>24</v>
      </c>
      <c r="R7" s="3"/>
      <c r="S7" s="4"/>
      <c r="T7" s="3"/>
    </row>
    <row r="8" spans="2:20" x14ac:dyDescent="0.25">
      <c r="B8" s="3">
        <v>1900</v>
      </c>
      <c r="C8" s="28" t="s">
        <v>20</v>
      </c>
      <c r="D8" s="4">
        <v>134</v>
      </c>
      <c r="E8" s="9" t="s">
        <v>5</v>
      </c>
      <c r="F8" s="9" t="s">
        <v>5</v>
      </c>
      <c r="G8" s="3">
        <v>112</v>
      </c>
      <c r="H8" s="15">
        <f>G8/D8</f>
        <v>0.83582089552238803</v>
      </c>
      <c r="I8" s="3">
        <v>9</v>
      </c>
      <c r="J8" s="8">
        <f>I8/D8</f>
        <v>6.7164179104477612E-2</v>
      </c>
      <c r="K8" s="3">
        <v>0</v>
      </c>
      <c r="L8" s="8">
        <f>K8/D8</f>
        <v>0</v>
      </c>
      <c r="M8" s="3">
        <v>13</v>
      </c>
      <c r="N8" s="8">
        <f>M8/D8</f>
        <v>9.7014925373134331E-2</v>
      </c>
      <c r="S8" s="4"/>
      <c r="T8" s="3"/>
    </row>
    <row r="9" spans="2:20" x14ac:dyDescent="0.25">
      <c r="B9" s="3">
        <v>1900</v>
      </c>
      <c r="C9" s="28" t="s">
        <v>21</v>
      </c>
      <c r="D9" s="4">
        <v>119</v>
      </c>
      <c r="E9" s="3">
        <v>112</v>
      </c>
      <c r="F9" s="15">
        <f>E9/D9</f>
        <v>0.94117647058823528</v>
      </c>
      <c r="G9" s="9" t="s">
        <v>5</v>
      </c>
      <c r="H9" s="9" t="s">
        <v>5</v>
      </c>
      <c r="I9" s="3">
        <v>3</v>
      </c>
      <c r="J9" s="8">
        <f>I9/D9</f>
        <v>2.5210084033613446E-2</v>
      </c>
      <c r="K9" s="3">
        <v>0</v>
      </c>
      <c r="L9" s="8">
        <f>K9/D9</f>
        <v>0</v>
      </c>
      <c r="M9" s="3">
        <v>3</v>
      </c>
      <c r="N9" s="8">
        <f>M9/D9</f>
        <v>2.5210084033613446E-2</v>
      </c>
      <c r="S9" s="4"/>
      <c r="T9" s="3"/>
    </row>
    <row r="10" spans="2:20" x14ac:dyDescent="0.25">
      <c r="B10" s="3">
        <v>1900</v>
      </c>
      <c r="C10" s="29" t="s">
        <v>18</v>
      </c>
      <c r="D10" s="4">
        <v>51</v>
      </c>
      <c r="E10" s="3">
        <v>9</v>
      </c>
      <c r="F10" s="8">
        <f>E10/D10</f>
        <v>0.17647058823529413</v>
      </c>
      <c r="G10" s="3">
        <v>3</v>
      </c>
      <c r="H10" s="8">
        <f>G10/D10</f>
        <v>5.8823529411764705E-2</v>
      </c>
      <c r="I10" s="9" t="s">
        <v>5</v>
      </c>
      <c r="J10" s="9" t="s">
        <v>5</v>
      </c>
      <c r="K10" s="3">
        <v>38</v>
      </c>
      <c r="L10" s="16">
        <f>K10/D10</f>
        <v>0.74509803921568629</v>
      </c>
      <c r="M10" s="3">
        <v>1</v>
      </c>
      <c r="N10" s="8">
        <f>M10/D10</f>
        <v>1.9607843137254902E-2</v>
      </c>
      <c r="R10" s="3"/>
      <c r="S10" s="4"/>
      <c r="T10" s="3"/>
    </row>
    <row r="11" spans="2:20" x14ac:dyDescent="0.25">
      <c r="B11" s="3">
        <v>1900</v>
      </c>
      <c r="C11" s="29" t="s">
        <v>22</v>
      </c>
      <c r="D11" s="4">
        <v>38</v>
      </c>
      <c r="E11" s="3">
        <v>0</v>
      </c>
      <c r="F11" s="8">
        <f>E11/D11</f>
        <v>0</v>
      </c>
      <c r="G11" s="3">
        <v>0</v>
      </c>
      <c r="H11" s="8">
        <f>G11/D11</f>
        <v>0</v>
      </c>
      <c r="I11" s="3">
        <v>38</v>
      </c>
      <c r="J11" s="16">
        <f>I11/D11</f>
        <v>1</v>
      </c>
      <c r="K11" s="9" t="s">
        <v>5</v>
      </c>
      <c r="L11" s="9" t="s">
        <v>5</v>
      </c>
      <c r="M11" s="3">
        <v>0</v>
      </c>
      <c r="N11" s="12">
        <f>M11/D11</f>
        <v>0</v>
      </c>
      <c r="R11" s="3"/>
      <c r="S11" s="4"/>
      <c r="T11" s="3"/>
    </row>
    <row r="12" spans="2:20" x14ac:dyDescent="0.25">
      <c r="B12" s="3">
        <v>1900</v>
      </c>
      <c r="C12" t="s">
        <v>23</v>
      </c>
      <c r="D12" s="4">
        <v>17</v>
      </c>
      <c r="E12" s="3">
        <v>13</v>
      </c>
      <c r="F12" s="8">
        <f>E12/D12</f>
        <v>0.76470588235294112</v>
      </c>
      <c r="G12" s="3">
        <v>3</v>
      </c>
      <c r="H12" s="8">
        <f>G12/D12</f>
        <v>0.17647058823529413</v>
      </c>
      <c r="I12" s="3">
        <v>1</v>
      </c>
      <c r="J12" s="8">
        <f>I12/D12</f>
        <v>5.8823529411764705E-2</v>
      </c>
      <c r="K12" s="3">
        <v>0</v>
      </c>
      <c r="L12" s="11">
        <f>K12/D12</f>
        <v>0</v>
      </c>
      <c r="M12" s="9" t="s">
        <v>5</v>
      </c>
      <c r="N12" s="9" t="s">
        <v>5</v>
      </c>
      <c r="R12" s="3"/>
      <c r="S12" s="4"/>
      <c r="T12" s="3"/>
    </row>
    <row r="13" spans="2:20" x14ac:dyDescent="0.25">
      <c r="D13" s="3">
        <f>SUM(D8:D12)</f>
        <v>359</v>
      </c>
      <c r="E13" s="4">
        <f>SUM(E9:E12)</f>
        <v>134</v>
      </c>
      <c r="F13" s="4"/>
      <c r="G13" s="4">
        <f>SUM(G8:G12)</f>
        <v>118</v>
      </c>
      <c r="H13" s="4"/>
      <c r="I13" s="4">
        <f>SUM(I8:I12)</f>
        <v>51</v>
      </c>
      <c r="J13" s="4"/>
      <c r="K13" s="4">
        <f>SUM(K8:K12)</f>
        <v>38</v>
      </c>
      <c r="M13" s="4">
        <f>SUM(M8:M12)</f>
        <v>17</v>
      </c>
      <c r="R13" s="3"/>
      <c r="S13" s="4"/>
      <c r="T13" s="3"/>
    </row>
    <row r="14" spans="2:20" x14ac:dyDescent="0.25">
      <c r="E14" s="4"/>
      <c r="F14" s="4"/>
      <c r="G14" s="4"/>
      <c r="H14" s="4"/>
      <c r="I14" s="4"/>
      <c r="J14" s="4"/>
      <c r="K14" s="4"/>
      <c r="M14" s="4"/>
      <c r="R14" s="3"/>
      <c r="S14" s="4"/>
      <c r="T14" s="3"/>
    </row>
    <row r="15" spans="2:20" x14ac:dyDescent="0.25">
      <c r="C15" s="5" t="s">
        <v>96</v>
      </c>
      <c r="D15" s="3">
        <f>112+38</f>
        <v>150</v>
      </c>
      <c r="E15" s="8">
        <f>151/179</f>
        <v>0.84357541899441346</v>
      </c>
      <c r="F15" s="4"/>
      <c r="G15" s="4"/>
      <c r="H15" s="4"/>
      <c r="I15" s="4"/>
      <c r="J15" s="4"/>
      <c r="K15" s="4"/>
      <c r="M15" s="4"/>
      <c r="R15" s="3"/>
      <c r="S15" s="4"/>
      <c r="T15" s="3"/>
    </row>
    <row r="16" spans="2:20" x14ac:dyDescent="0.25">
      <c r="C16" s="5" t="s">
        <v>97</v>
      </c>
      <c r="D16" s="3">
        <f>9+3+1+13+3</f>
        <v>29</v>
      </c>
      <c r="E16" s="12">
        <f>29/179</f>
        <v>0.16201117318435754</v>
      </c>
      <c r="M16" s="3"/>
      <c r="R16" s="3"/>
      <c r="S16" s="4"/>
      <c r="T16" s="3"/>
    </row>
    <row r="17" spans="2:20" x14ac:dyDescent="0.25">
      <c r="M17" s="3"/>
      <c r="R17" s="3"/>
      <c r="S17" s="4"/>
      <c r="T17" s="3"/>
    </row>
    <row r="18" spans="2:20" x14ac:dyDescent="0.25">
      <c r="R18" s="3"/>
      <c r="S18" s="4"/>
      <c r="T18" s="3"/>
    </row>
    <row r="19" spans="2:20" ht="15.75" thickBot="1" x14ac:dyDescent="0.3">
      <c r="C19" s="5"/>
      <c r="D19" s="4"/>
      <c r="E19" s="6" t="s">
        <v>25</v>
      </c>
      <c r="F19" s="6" t="s">
        <v>25</v>
      </c>
      <c r="G19" s="6" t="s">
        <v>4</v>
      </c>
      <c r="H19" s="6" t="s">
        <v>4</v>
      </c>
      <c r="I19" s="6" t="s">
        <v>27</v>
      </c>
      <c r="J19" s="6" t="s">
        <v>27</v>
      </c>
      <c r="K19" s="6" t="s">
        <v>19</v>
      </c>
      <c r="L19" s="6" t="s">
        <v>19</v>
      </c>
      <c r="R19" s="3"/>
      <c r="S19" s="4"/>
      <c r="T19" s="3"/>
    </row>
    <row r="20" spans="2:20" x14ac:dyDescent="0.25">
      <c r="B20" s="3">
        <v>1902</v>
      </c>
      <c r="C20" s="28" t="s">
        <v>20</v>
      </c>
      <c r="D20" s="4">
        <v>192</v>
      </c>
      <c r="E20" s="9" t="s">
        <v>5</v>
      </c>
      <c r="F20" s="9" t="s">
        <v>5</v>
      </c>
      <c r="G20" s="3">
        <v>143</v>
      </c>
      <c r="H20" s="15">
        <f>G20/D20</f>
        <v>0.74479166666666663</v>
      </c>
      <c r="I20" s="3">
        <v>31</v>
      </c>
      <c r="J20" s="8">
        <f>I20/D20</f>
        <v>0.16145833333333334</v>
      </c>
      <c r="K20" s="3">
        <v>18</v>
      </c>
      <c r="L20" s="8">
        <f>K20/D20</f>
        <v>9.375E-2</v>
      </c>
      <c r="S20" s="4"/>
      <c r="T20" s="3"/>
    </row>
    <row r="21" spans="2:20" x14ac:dyDescent="0.25">
      <c r="B21" s="3">
        <v>1902</v>
      </c>
      <c r="C21" s="28" t="s">
        <v>21</v>
      </c>
      <c r="D21" s="4">
        <v>146</v>
      </c>
      <c r="E21" s="3">
        <v>143</v>
      </c>
      <c r="F21" s="15">
        <f>E21/D21</f>
        <v>0.97945205479452058</v>
      </c>
      <c r="G21" s="9" t="s">
        <v>5</v>
      </c>
      <c r="H21" s="9" t="s">
        <v>5</v>
      </c>
      <c r="I21" s="3">
        <v>3</v>
      </c>
      <c r="J21" s="8">
        <f>I21/D21</f>
        <v>2.0547945205479451E-2</v>
      </c>
      <c r="K21" s="3">
        <v>0</v>
      </c>
      <c r="L21" s="8">
        <f>K21/D21</f>
        <v>0</v>
      </c>
      <c r="S21" s="4"/>
      <c r="T21" s="3"/>
    </row>
    <row r="22" spans="2:20" x14ac:dyDescent="0.25">
      <c r="B22" s="3">
        <v>1902</v>
      </c>
      <c r="C22" s="29" t="s">
        <v>28</v>
      </c>
      <c r="D22" s="4">
        <v>110</v>
      </c>
      <c r="E22" s="3">
        <v>31</v>
      </c>
      <c r="F22" s="8">
        <f>E22/D22</f>
        <v>0.2818181818181818</v>
      </c>
      <c r="G22" s="3">
        <v>3</v>
      </c>
      <c r="H22" s="8">
        <f>G22/D22</f>
        <v>2.7272727272727271E-2</v>
      </c>
      <c r="I22" s="9" t="s">
        <v>5</v>
      </c>
      <c r="J22" s="9" t="s">
        <v>5</v>
      </c>
      <c r="K22" s="3">
        <v>76</v>
      </c>
      <c r="L22" s="16">
        <f>K22/D22</f>
        <v>0.69090909090909092</v>
      </c>
      <c r="N22" s="3"/>
      <c r="R22" s="3"/>
      <c r="S22" s="4"/>
      <c r="T22" s="3"/>
    </row>
    <row r="23" spans="2:20" x14ac:dyDescent="0.25">
      <c r="B23" s="3">
        <v>1902</v>
      </c>
      <c r="C23" s="29" t="s">
        <v>18</v>
      </c>
      <c r="D23" s="4">
        <v>94</v>
      </c>
      <c r="E23" s="3">
        <v>18</v>
      </c>
      <c r="F23" s="8">
        <f>E23/D23</f>
        <v>0.19148936170212766</v>
      </c>
      <c r="G23" s="3">
        <v>0</v>
      </c>
      <c r="H23" s="8">
        <f>G23/D23</f>
        <v>0</v>
      </c>
      <c r="I23" s="3">
        <v>76</v>
      </c>
      <c r="J23" s="16">
        <f>I23/D23</f>
        <v>0.80851063829787229</v>
      </c>
      <c r="K23" s="9" t="s">
        <v>5</v>
      </c>
      <c r="L23" s="9" t="s">
        <v>5</v>
      </c>
      <c r="N23" s="3"/>
      <c r="R23" s="3"/>
      <c r="S23" s="4"/>
      <c r="T23" s="3"/>
    </row>
    <row r="24" spans="2:20" x14ac:dyDescent="0.25">
      <c r="E24" s="4">
        <f>SUM(E21:E23)</f>
        <v>192</v>
      </c>
      <c r="F24" s="4"/>
      <c r="G24" s="4">
        <f>SUM(G20:G23)</f>
        <v>146</v>
      </c>
      <c r="H24" s="4"/>
      <c r="I24" s="4">
        <f>SUM(I20:I23)</f>
        <v>110</v>
      </c>
      <c r="J24" s="4"/>
      <c r="K24" s="4">
        <f>SUM(K20:K23)</f>
        <v>94</v>
      </c>
      <c r="N24" s="3"/>
      <c r="R24" s="3"/>
      <c r="S24" s="4"/>
      <c r="T24" s="3"/>
    </row>
    <row r="25" spans="2:20" x14ac:dyDescent="0.25">
      <c r="E25" s="4"/>
      <c r="F25" s="4"/>
      <c r="G25" s="4"/>
      <c r="H25" s="4"/>
      <c r="I25" s="4"/>
      <c r="J25" s="4"/>
      <c r="K25" s="4"/>
      <c r="N25" s="3"/>
      <c r="R25" s="3"/>
      <c r="S25" s="4"/>
      <c r="T25" s="3"/>
    </row>
    <row r="26" spans="2:20" x14ac:dyDescent="0.25">
      <c r="C26" s="5" t="s">
        <v>96</v>
      </c>
      <c r="D26" s="3">
        <f>143+76</f>
        <v>219</v>
      </c>
      <c r="E26" s="8">
        <f>219/271</f>
        <v>0.80811808118081185</v>
      </c>
      <c r="F26" s="4"/>
      <c r="G26" s="4"/>
      <c r="H26" s="4"/>
      <c r="I26" s="4"/>
      <c r="J26" s="4"/>
      <c r="K26" s="4"/>
      <c r="N26" s="3"/>
      <c r="R26" s="3"/>
      <c r="S26" s="4"/>
      <c r="T26" s="3"/>
    </row>
    <row r="27" spans="2:20" x14ac:dyDescent="0.25">
      <c r="C27" s="5" t="s">
        <v>97</v>
      </c>
      <c r="D27" s="3">
        <f>31+18+3</f>
        <v>52</v>
      </c>
      <c r="E27" s="12">
        <f>52/271</f>
        <v>0.1918819188191882</v>
      </c>
      <c r="F27" s="4"/>
      <c r="G27" s="4"/>
      <c r="H27" s="4"/>
      <c r="I27" s="4"/>
      <c r="J27" s="4"/>
      <c r="K27" s="4"/>
      <c r="N27" s="3"/>
      <c r="R27" s="3"/>
      <c r="S27" s="4"/>
      <c r="T27" s="3"/>
    </row>
    <row r="28" spans="2:20" x14ac:dyDescent="0.25">
      <c r="N28" s="3"/>
      <c r="R28" s="3"/>
      <c r="S28" s="4"/>
      <c r="T28" s="3"/>
    </row>
    <row r="29" spans="2:20" x14ac:dyDescent="0.25">
      <c r="N29" s="3"/>
      <c r="R29" s="3"/>
      <c r="S29" s="4"/>
      <c r="T29" s="3"/>
    </row>
    <row r="30" spans="2:20" ht="15.75" thickBot="1" x14ac:dyDescent="0.3">
      <c r="C30" s="5"/>
      <c r="D30" s="4"/>
      <c r="E30" s="6" t="s">
        <v>25</v>
      </c>
      <c r="F30" s="6" t="s">
        <v>25</v>
      </c>
      <c r="G30" s="6" t="s">
        <v>4</v>
      </c>
      <c r="H30" s="6" t="s">
        <v>4</v>
      </c>
      <c r="I30" s="6" t="s">
        <v>27</v>
      </c>
      <c r="J30" s="6" t="s">
        <v>27</v>
      </c>
      <c r="K30" s="6" t="s">
        <v>19</v>
      </c>
      <c r="L30" s="6" t="s">
        <v>19</v>
      </c>
      <c r="M30" s="6" t="s">
        <v>24</v>
      </c>
      <c r="N30" s="6" t="s">
        <v>24</v>
      </c>
      <c r="R30" s="3"/>
      <c r="S30" s="4"/>
      <c r="T30" s="3"/>
    </row>
    <row r="31" spans="2:20" x14ac:dyDescent="0.25">
      <c r="B31" s="3">
        <v>1903</v>
      </c>
      <c r="C31" s="28" t="s">
        <v>20</v>
      </c>
      <c r="D31" s="4">
        <v>161</v>
      </c>
      <c r="E31" s="9" t="s">
        <v>5</v>
      </c>
      <c r="F31" s="9" t="s">
        <v>5</v>
      </c>
      <c r="G31" s="3">
        <v>139</v>
      </c>
      <c r="H31" s="15">
        <f>G31/D31</f>
        <v>0.86335403726708071</v>
      </c>
      <c r="I31" s="3">
        <v>15</v>
      </c>
      <c r="J31" s="8">
        <f>I31/D31</f>
        <v>9.3167701863354033E-2</v>
      </c>
      <c r="K31" s="3">
        <v>5</v>
      </c>
      <c r="L31" s="8">
        <f>K31/D31</f>
        <v>3.1055900621118012E-2</v>
      </c>
      <c r="M31" s="3">
        <v>2</v>
      </c>
      <c r="N31" s="8">
        <f>M31/D31</f>
        <v>1.2422360248447204E-2</v>
      </c>
      <c r="S31" s="4"/>
      <c r="T31" s="3"/>
    </row>
    <row r="32" spans="2:20" x14ac:dyDescent="0.25">
      <c r="B32" s="3">
        <v>1903</v>
      </c>
      <c r="C32" s="28" t="s">
        <v>14</v>
      </c>
      <c r="D32" s="4">
        <v>144</v>
      </c>
      <c r="E32" s="3">
        <v>139</v>
      </c>
      <c r="F32" s="15">
        <f>E32/D32</f>
        <v>0.96527777777777779</v>
      </c>
      <c r="G32" s="9" t="s">
        <v>5</v>
      </c>
      <c r="H32" s="9" t="s">
        <v>5</v>
      </c>
      <c r="I32" s="3">
        <v>2</v>
      </c>
      <c r="J32" s="8">
        <f>I32/D32</f>
        <v>1.3888888888888888E-2</v>
      </c>
      <c r="K32" s="3">
        <v>0</v>
      </c>
      <c r="L32" s="8">
        <f>K32/D32</f>
        <v>0</v>
      </c>
      <c r="M32" s="3">
        <v>3</v>
      </c>
      <c r="N32" s="8">
        <f>M32/D32</f>
        <v>2.0833333333333332E-2</v>
      </c>
      <c r="S32" s="4"/>
      <c r="T32" s="3"/>
    </row>
    <row r="33" spans="2:20" x14ac:dyDescent="0.25">
      <c r="B33" s="3">
        <v>1903</v>
      </c>
      <c r="C33" s="29" t="s">
        <v>28</v>
      </c>
      <c r="D33" s="4">
        <v>132</v>
      </c>
      <c r="E33" s="3">
        <v>15</v>
      </c>
      <c r="F33" s="8">
        <f>E33/D33</f>
        <v>0.11363636363636363</v>
      </c>
      <c r="G33" s="3">
        <v>2</v>
      </c>
      <c r="H33" s="8">
        <f>G33/D33</f>
        <v>1.5151515151515152E-2</v>
      </c>
      <c r="I33" s="9" t="s">
        <v>5</v>
      </c>
      <c r="J33" s="9" t="s">
        <v>5</v>
      </c>
      <c r="K33" s="3">
        <v>103</v>
      </c>
      <c r="L33" s="16">
        <f>K33/D33</f>
        <v>0.78030303030303028</v>
      </c>
      <c r="M33" s="3">
        <v>12</v>
      </c>
      <c r="N33" s="8">
        <f>M33/D33</f>
        <v>9.0909090909090912E-2</v>
      </c>
      <c r="R33" s="3"/>
      <c r="S33" s="4"/>
      <c r="T33" s="3"/>
    </row>
    <row r="34" spans="2:20" x14ac:dyDescent="0.25">
      <c r="B34" s="3">
        <v>1903</v>
      </c>
      <c r="C34" s="29" t="s">
        <v>18</v>
      </c>
      <c r="D34" s="4">
        <v>109</v>
      </c>
      <c r="E34" s="3">
        <v>5</v>
      </c>
      <c r="F34" s="8">
        <f>E34/D34</f>
        <v>4.5871559633027525E-2</v>
      </c>
      <c r="G34" s="3">
        <v>0</v>
      </c>
      <c r="H34" s="8">
        <f>G34/D34</f>
        <v>0</v>
      </c>
      <c r="I34" s="3">
        <v>103</v>
      </c>
      <c r="J34" s="16">
        <f>I34/D34</f>
        <v>0.94495412844036697</v>
      </c>
      <c r="K34" s="9" t="s">
        <v>5</v>
      </c>
      <c r="L34" s="9" t="s">
        <v>5</v>
      </c>
      <c r="M34" s="3">
        <v>1</v>
      </c>
      <c r="N34" s="12">
        <f>M34/D34</f>
        <v>9.1743119266055051E-3</v>
      </c>
      <c r="R34" s="3"/>
      <c r="S34" s="4"/>
      <c r="T34" s="3"/>
    </row>
    <row r="35" spans="2:20" x14ac:dyDescent="0.25">
      <c r="B35" s="3">
        <v>1903</v>
      </c>
      <c r="C35" t="s">
        <v>23</v>
      </c>
      <c r="D35" s="4">
        <v>18</v>
      </c>
      <c r="E35" s="3">
        <v>2</v>
      </c>
      <c r="F35" s="8">
        <f>E35/D35</f>
        <v>0.1111111111111111</v>
      </c>
      <c r="G35" s="3">
        <v>3</v>
      </c>
      <c r="H35" s="8">
        <f>G35/D35</f>
        <v>0.16666666666666666</v>
      </c>
      <c r="I35" s="3">
        <v>12</v>
      </c>
      <c r="J35" s="8">
        <f>I35/D35</f>
        <v>0.66666666666666663</v>
      </c>
      <c r="K35" s="3">
        <v>1</v>
      </c>
      <c r="L35" s="11">
        <f>K35/D35</f>
        <v>5.5555555555555552E-2</v>
      </c>
      <c r="M35" s="9" t="s">
        <v>5</v>
      </c>
      <c r="N35" s="9" t="s">
        <v>5</v>
      </c>
      <c r="R35" s="3"/>
      <c r="S35" s="4"/>
      <c r="T35" s="3"/>
    </row>
    <row r="36" spans="2:20" x14ac:dyDescent="0.25">
      <c r="E36" s="4">
        <f>SUM(E32:E35)</f>
        <v>161</v>
      </c>
      <c r="F36" s="4"/>
      <c r="G36" s="4">
        <f>SUM(G31:G35)</f>
        <v>144</v>
      </c>
      <c r="H36" s="4"/>
      <c r="I36" s="4">
        <f>SUM(I31:I35)</f>
        <v>132</v>
      </c>
      <c r="J36" s="4"/>
      <c r="K36" s="4">
        <f>SUM(K31:K35)</f>
        <v>109</v>
      </c>
      <c r="M36" s="4">
        <f>SUM(M31:M35)</f>
        <v>18</v>
      </c>
      <c r="R36" s="3"/>
      <c r="S36" s="4"/>
      <c r="T36" s="3"/>
    </row>
    <row r="37" spans="2:20" x14ac:dyDescent="0.25">
      <c r="M37" s="3"/>
      <c r="N37" s="3"/>
      <c r="R37" s="3"/>
      <c r="S37" s="4"/>
      <c r="T37" s="3"/>
    </row>
    <row r="38" spans="2:20" x14ac:dyDescent="0.25">
      <c r="C38" s="5" t="s">
        <v>96</v>
      </c>
      <c r="D38" s="3">
        <f>139+103</f>
        <v>242</v>
      </c>
      <c r="E38" s="8">
        <f>242/282</f>
        <v>0.85815602836879434</v>
      </c>
      <c r="N38" s="3"/>
      <c r="R38" s="3"/>
      <c r="S38" s="4"/>
      <c r="T38" s="3"/>
    </row>
    <row r="39" spans="2:20" x14ac:dyDescent="0.25">
      <c r="C39" s="5" t="s">
        <v>97</v>
      </c>
      <c r="D39" s="3">
        <f>15+5+2+12+1+2+3</f>
        <v>40</v>
      </c>
      <c r="E39" s="8">
        <f>40/282</f>
        <v>0.14184397163120568</v>
      </c>
      <c r="N39" s="3"/>
      <c r="R39" s="3"/>
      <c r="S39" s="4"/>
      <c r="T39" s="3"/>
    </row>
    <row r="40" spans="2:20" x14ac:dyDescent="0.25">
      <c r="N40" s="3"/>
      <c r="R40" s="3"/>
      <c r="S40" s="4"/>
      <c r="T40" s="3"/>
    </row>
    <row r="41" spans="2:20" x14ac:dyDescent="0.25">
      <c r="N41" s="3"/>
      <c r="R41" s="3"/>
      <c r="S41" s="4"/>
      <c r="T41" s="13"/>
    </row>
    <row r="42" spans="2:20" x14ac:dyDescent="0.25">
      <c r="N42" s="3"/>
      <c r="R42" s="3"/>
      <c r="S42" s="4"/>
      <c r="T42" s="13"/>
    </row>
    <row r="43" spans="2:20" x14ac:dyDescent="0.25">
      <c r="N43" s="3"/>
      <c r="R43" s="3"/>
      <c r="S43" s="4"/>
      <c r="T43" s="13"/>
    </row>
    <row r="44" spans="2:20" x14ac:dyDescent="0.25">
      <c r="N44" s="3"/>
      <c r="R44" s="3"/>
      <c r="S44" s="4"/>
      <c r="T44" s="13"/>
    </row>
    <row r="45" spans="2:20" x14ac:dyDescent="0.25">
      <c r="N45" s="3"/>
      <c r="R45" s="3"/>
      <c r="S45" s="4"/>
      <c r="T45" s="13"/>
    </row>
    <row r="46" spans="2:20" x14ac:dyDescent="0.25">
      <c r="N46" s="3"/>
      <c r="R46" s="3"/>
      <c r="S46" s="4"/>
      <c r="T46" s="13"/>
    </row>
    <row r="47" spans="2:20" x14ac:dyDescent="0.25">
      <c r="N47" s="3"/>
      <c r="R47" s="3"/>
      <c r="S47" s="4"/>
      <c r="T47" s="13"/>
    </row>
    <row r="48" spans="2:20" x14ac:dyDescent="0.25">
      <c r="N48" s="3"/>
      <c r="R48" s="3"/>
      <c r="S48" s="4"/>
      <c r="T48" s="13"/>
    </row>
    <row r="49" spans="14:20" x14ac:dyDescent="0.25">
      <c r="N49" s="3"/>
      <c r="R49" s="3"/>
      <c r="S49" s="4"/>
      <c r="T49" s="13"/>
    </row>
    <row r="50" spans="14:20" x14ac:dyDescent="0.25">
      <c r="N50" s="3"/>
      <c r="R50" s="3"/>
      <c r="S50" s="4"/>
      <c r="T50" s="13"/>
    </row>
    <row r="51" spans="14:20" x14ac:dyDescent="0.25">
      <c r="N51" s="3"/>
      <c r="R51" s="3"/>
      <c r="S51" s="4"/>
      <c r="T51" s="13"/>
    </row>
    <row r="52" spans="14:20" x14ac:dyDescent="0.25">
      <c r="N52" s="3"/>
      <c r="R52" s="3"/>
      <c r="S52" s="4"/>
      <c r="T52" s="13"/>
    </row>
    <row r="53" spans="14:20" x14ac:dyDescent="0.25">
      <c r="N53" s="3"/>
      <c r="R53" s="3"/>
      <c r="S53" s="4"/>
      <c r="T53" s="13"/>
    </row>
    <row r="54" spans="14:20" x14ac:dyDescent="0.25">
      <c r="N54" s="3"/>
      <c r="R54" s="3"/>
      <c r="S54" s="4"/>
      <c r="T54" s="13"/>
    </row>
    <row r="55" spans="14:20" x14ac:dyDescent="0.25">
      <c r="N55" s="3"/>
      <c r="R55" s="3"/>
      <c r="S55" s="4"/>
      <c r="T55" s="13"/>
    </row>
    <row r="56" spans="14:20" x14ac:dyDescent="0.25">
      <c r="N56" s="3"/>
      <c r="R56" s="3"/>
      <c r="S56" s="4"/>
      <c r="T56" s="13"/>
    </row>
    <row r="57" spans="14:20" x14ac:dyDescent="0.25">
      <c r="N57" s="3"/>
      <c r="R57" s="3"/>
      <c r="S57" s="4"/>
      <c r="T57" s="13"/>
    </row>
    <row r="58" spans="14:20" x14ac:dyDescent="0.25">
      <c r="N58" s="3"/>
      <c r="R58" s="3"/>
      <c r="S58" s="4"/>
      <c r="T58" s="13"/>
    </row>
    <row r="59" spans="14:20" x14ac:dyDescent="0.25">
      <c r="N59" s="3"/>
      <c r="R59" s="3"/>
      <c r="S59" s="4"/>
      <c r="T59" s="13"/>
    </row>
    <row r="60" spans="14:20" x14ac:dyDescent="0.25">
      <c r="N60" s="3"/>
      <c r="R60" s="3"/>
      <c r="S60" s="4"/>
      <c r="T60" s="13"/>
    </row>
    <row r="61" spans="14:20" x14ac:dyDescent="0.25">
      <c r="N61" s="3"/>
      <c r="R61" s="3"/>
      <c r="S61" s="4"/>
      <c r="T61" s="13"/>
    </row>
    <row r="62" spans="14:20" x14ac:dyDescent="0.25">
      <c r="N62" s="3"/>
      <c r="R62" s="3"/>
      <c r="S62" s="4"/>
      <c r="T62" s="13"/>
    </row>
    <row r="63" spans="14:20" x14ac:dyDescent="0.25">
      <c r="N63" s="3"/>
      <c r="R63" s="3"/>
      <c r="S63" s="4"/>
      <c r="T63" s="13"/>
    </row>
    <row r="64" spans="14:20" x14ac:dyDescent="0.25">
      <c r="N64" s="3"/>
      <c r="R64" s="3"/>
      <c r="S64" s="4"/>
      <c r="T64" s="13"/>
    </row>
    <row r="65" spans="14:20" x14ac:dyDescent="0.25">
      <c r="N65" s="3"/>
      <c r="R65" s="3"/>
      <c r="S65" s="4"/>
      <c r="T65" s="13"/>
    </row>
    <row r="66" spans="14:20" x14ac:dyDescent="0.25">
      <c r="N66" s="3"/>
      <c r="R66" s="3"/>
      <c r="S66" s="4"/>
      <c r="T66" s="13"/>
    </row>
    <row r="67" spans="14:20" x14ac:dyDescent="0.25">
      <c r="N67" s="3"/>
      <c r="R67" s="3"/>
      <c r="S67" s="4"/>
      <c r="T67" s="13"/>
    </row>
    <row r="68" spans="14:20" x14ac:dyDescent="0.25">
      <c r="N68" s="3"/>
      <c r="R68" s="3"/>
      <c r="S68" s="4"/>
      <c r="T68" s="13"/>
    </row>
    <row r="69" spans="14:20" x14ac:dyDescent="0.25">
      <c r="N69" s="3"/>
      <c r="R69" s="3"/>
      <c r="S69" s="4"/>
      <c r="T69" s="13"/>
    </row>
    <row r="70" spans="14:20" x14ac:dyDescent="0.25">
      <c r="N70" s="3"/>
      <c r="R70" s="3"/>
      <c r="S70" s="4"/>
      <c r="T70" s="13"/>
    </row>
    <row r="71" spans="14:20" x14ac:dyDescent="0.25">
      <c r="N71" s="3"/>
      <c r="R71" s="3"/>
      <c r="S71" s="4"/>
      <c r="T71" s="13"/>
    </row>
    <row r="72" spans="14:20" x14ac:dyDescent="0.25">
      <c r="N72" s="3"/>
      <c r="R72" s="3"/>
      <c r="S72" s="4"/>
      <c r="T72" s="13"/>
    </row>
    <row r="73" spans="14:20" x14ac:dyDescent="0.25">
      <c r="N73" s="3"/>
      <c r="R73" s="3"/>
      <c r="S73" s="4"/>
      <c r="T73" s="13"/>
    </row>
    <row r="74" spans="14:20" x14ac:dyDescent="0.25">
      <c r="N74" s="3"/>
      <c r="R74" s="3"/>
      <c r="S74" s="4"/>
      <c r="T74" s="13"/>
    </row>
    <row r="75" spans="14:20" x14ac:dyDescent="0.25">
      <c r="N75" s="3"/>
      <c r="R75" s="3"/>
      <c r="S75" s="4"/>
      <c r="T75" s="13"/>
    </row>
    <row r="76" spans="14:20" x14ac:dyDescent="0.25">
      <c r="N76" s="3"/>
      <c r="R76" s="3"/>
      <c r="S76" s="4"/>
      <c r="T76" s="13"/>
    </row>
    <row r="77" spans="14:20" x14ac:dyDescent="0.25">
      <c r="N77" s="3"/>
      <c r="R77" s="3"/>
      <c r="S77" s="4"/>
      <c r="T77" s="13"/>
    </row>
    <row r="78" spans="14:20" x14ac:dyDescent="0.25">
      <c r="N78" s="3"/>
      <c r="R78" s="3"/>
      <c r="S78" s="4"/>
      <c r="T78" s="13"/>
    </row>
    <row r="79" spans="14:20" x14ac:dyDescent="0.25">
      <c r="N79" s="3"/>
      <c r="R79" s="3"/>
      <c r="S79" s="4"/>
      <c r="T79" s="13"/>
    </row>
    <row r="80" spans="14:20" x14ac:dyDescent="0.25">
      <c r="N80" s="3"/>
      <c r="R80" s="3"/>
      <c r="S80" s="4"/>
      <c r="T80" s="13"/>
    </row>
    <row r="81" spans="14:20" x14ac:dyDescent="0.25">
      <c r="N81" s="3"/>
      <c r="R81" s="3"/>
      <c r="S81" s="4"/>
      <c r="T81" s="13"/>
    </row>
    <row r="82" spans="14:20" x14ac:dyDescent="0.25">
      <c r="N82" s="3"/>
      <c r="R82" s="3"/>
      <c r="S82" s="4"/>
      <c r="T82" s="13"/>
    </row>
    <row r="83" spans="14:20" x14ac:dyDescent="0.25">
      <c r="N83" s="3"/>
      <c r="R83" s="3"/>
      <c r="S83" s="4"/>
      <c r="T83" s="13"/>
    </row>
    <row r="84" spans="14:20" x14ac:dyDescent="0.25">
      <c r="N84" s="3"/>
      <c r="R84" s="3"/>
      <c r="S84" s="4"/>
      <c r="T84" s="13"/>
    </row>
    <row r="85" spans="14:20" x14ac:dyDescent="0.25">
      <c r="N85" s="3"/>
      <c r="R85" s="3"/>
      <c r="S85" s="4"/>
      <c r="T85" s="13"/>
    </row>
    <row r="86" spans="14:20" x14ac:dyDescent="0.25">
      <c r="N86" s="3"/>
      <c r="R86" s="3"/>
      <c r="S86" s="4"/>
      <c r="T86" s="13"/>
    </row>
    <row r="87" spans="14:20" x14ac:dyDescent="0.25">
      <c r="N87" s="3"/>
      <c r="R87" s="3"/>
      <c r="S87" s="4"/>
      <c r="T87" s="13"/>
    </row>
    <row r="88" spans="14:20" x14ac:dyDescent="0.25">
      <c r="N88" s="3"/>
      <c r="R88" s="3"/>
      <c r="S88" s="4"/>
      <c r="T88" s="13"/>
    </row>
    <row r="89" spans="14:20" x14ac:dyDescent="0.25">
      <c r="N89" s="3"/>
      <c r="R89" s="3"/>
      <c r="S89" s="4"/>
      <c r="T89" s="13"/>
    </row>
    <row r="90" spans="14:20" x14ac:dyDescent="0.25">
      <c r="N90" s="3"/>
      <c r="R90" s="3"/>
      <c r="S90" s="4"/>
      <c r="T90" s="13"/>
    </row>
    <row r="91" spans="14:20" x14ac:dyDescent="0.25">
      <c r="N91" s="3"/>
      <c r="R91" s="3"/>
      <c r="S91" s="4"/>
      <c r="T91" s="13"/>
    </row>
    <row r="92" spans="14:20" x14ac:dyDescent="0.25">
      <c r="N92" s="3"/>
      <c r="R92" s="3"/>
      <c r="S92" s="4"/>
      <c r="T92" s="13"/>
    </row>
    <row r="93" spans="14:20" x14ac:dyDescent="0.25">
      <c r="N93" s="3"/>
      <c r="R93" s="3"/>
      <c r="S93" s="4"/>
      <c r="T93" s="13"/>
    </row>
    <row r="94" spans="14:20" x14ac:dyDescent="0.25">
      <c r="N94" s="3"/>
      <c r="R94" s="3"/>
      <c r="S94" s="4"/>
      <c r="T94" s="13"/>
    </row>
    <row r="95" spans="14:20" x14ac:dyDescent="0.25">
      <c r="N95" s="3"/>
      <c r="R95" s="3"/>
      <c r="S95" s="4"/>
      <c r="T95" s="13"/>
    </row>
    <row r="96" spans="14:20" x14ac:dyDescent="0.25">
      <c r="N96" s="3"/>
      <c r="R96" s="3"/>
      <c r="S96" s="4"/>
      <c r="T96" s="13"/>
    </row>
    <row r="97" spans="14:20" x14ac:dyDescent="0.25">
      <c r="N97" s="3"/>
      <c r="R97" s="3"/>
      <c r="S97" s="4"/>
      <c r="T97" s="13"/>
    </row>
    <row r="98" spans="14:20" x14ac:dyDescent="0.25">
      <c r="N98" s="3"/>
      <c r="R98" s="3"/>
      <c r="S98" s="4"/>
      <c r="T98" s="13"/>
    </row>
    <row r="99" spans="14:20" x14ac:dyDescent="0.25">
      <c r="N99" s="3"/>
      <c r="R99" s="3"/>
      <c r="S99" s="4"/>
      <c r="T99" s="13"/>
    </row>
    <row r="100" spans="14:20" x14ac:dyDescent="0.25">
      <c r="N100" s="3"/>
      <c r="R100" s="3"/>
      <c r="S100" s="4"/>
      <c r="T100" s="13"/>
    </row>
    <row r="101" spans="14:20" x14ac:dyDescent="0.25">
      <c r="N101" s="3"/>
      <c r="R101" s="3"/>
      <c r="S101" s="4"/>
      <c r="T101" s="13"/>
    </row>
    <row r="102" spans="14:20" x14ac:dyDescent="0.25">
      <c r="N102" s="3"/>
      <c r="R102" s="3"/>
      <c r="S102" s="4"/>
      <c r="T102" s="13"/>
    </row>
    <row r="103" spans="14:20" x14ac:dyDescent="0.25">
      <c r="N103" s="3"/>
      <c r="R103" s="3"/>
      <c r="S103" s="4"/>
      <c r="T103" s="13"/>
    </row>
    <row r="104" spans="14:20" x14ac:dyDescent="0.25">
      <c r="N104" s="3"/>
      <c r="R104" s="3"/>
      <c r="S104" s="4"/>
      <c r="T104" s="13"/>
    </row>
    <row r="105" spans="14:20" x14ac:dyDescent="0.25">
      <c r="N105" s="3"/>
      <c r="R105" s="3"/>
      <c r="S105" s="4"/>
      <c r="T105" s="13"/>
    </row>
    <row r="106" spans="14:20" x14ac:dyDescent="0.25">
      <c r="N106" s="3"/>
      <c r="R106" s="3"/>
      <c r="S106" s="4"/>
      <c r="T106" s="13"/>
    </row>
    <row r="107" spans="14:20" x14ac:dyDescent="0.25">
      <c r="N107" s="3"/>
      <c r="R107" s="3"/>
      <c r="S107" s="4"/>
      <c r="T107" s="13"/>
    </row>
    <row r="108" spans="14:20" x14ac:dyDescent="0.25">
      <c r="N108" s="3"/>
      <c r="R108" s="3"/>
      <c r="S108" s="4"/>
      <c r="T108" s="13"/>
    </row>
    <row r="109" spans="14:20" x14ac:dyDescent="0.25">
      <c r="N109" s="3"/>
      <c r="R109" s="3"/>
      <c r="S109" s="4"/>
      <c r="T109" s="13"/>
    </row>
    <row r="110" spans="14:20" x14ac:dyDescent="0.25">
      <c r="N110" s="3"/>
      <c r="R110" s="3"/>
      <c r="S110" s="4"/>
      <c r="T110" s="13"/>
    </row>
    <row r="111" spans="14:20" x14ac:dyDescent="0.25">
      <c r="N111" s="3"/>
      <c r="R111" s="3"/>
      <c r="S111" s="4"/>
      <c r="T111" s="13"/>
    </row>
    <row r="112" spans="14:20" x14ac:dyDescent="0.25">
      <c r="N112" s="3"/>
      <c r="R112" s="3"/>
      <c r="S112" s="4"/>
      <c r="T112" s="13"/>
    </row>
    <row r="113" spans="14:20" x14ac:dyDescent="0.25">
      <c r="N113" s="3"/>
      <c r="R113" s="3"/>
      <c r="S113" s="4"/>
      <c r="T113" s="13"/>
    </row>
    <row r="114" spans="14:20" x14ac:dyDescent="0.25">
      <c r="N114" s="3"/>
      <c r="R114" s="3"/>
      <c r="S114" s="4"/>
      <c r="T114" s="13"/>
    </row>
    <row r="115" spans="14:20" x14ac:dyDescent="0.25">
      <c r="N115" s="3"/>
      <c r="R115" s="3"/>
      <c r="S115" s="4"/>
      <c r="T115" s="13"/>
    </row>
    <row r="116" spans="14:20" x14ac:dyDescent="0.25">
      <c r="N116" s="3"/>
      <c r="R116" s="3"/>
      <c r="S116" s="4"/>
      <c r="T116" s="13"/>
    </row>
    <row r="117" spans="14:20" x14ac:dyDescent="0.25">
      <c r="N117" s="3"/>
      <c r="R117" s="3"/>
      <c r="S117" s="4"/>
      <c r="T117" s="13"/>
    </row>
    <row r="118" spans="14:20" x14ac:dyDescent="0.25">
      <c r="N118" s="3"/>
      <c r="R118" s="3"/>
      <c r="S118" s="4"/>
      <c r="T118" s="13"/>
    </row>
    <row r="119" spans="14:20" x14ac:dyDescent="0.25">
      <c r="N119" s="3"/>
      <c r="R119" s="3"/>
      <c r="S119" s="4"/>
      <c r="T119" s="13"/>
    </row>
    <row r="120" spans="14:20" x14ac:dyDescent="0.25">
      <c r="N120" s="3"/>
      <c r="R120" s="3"/>
      <c r="S120" s="4"/>
      <c r="T120" s="13"/>
    </row>
    <row r="121" spans="14:20" x14ac:dyDescent="0.25">
      <c r="N121" s="3"/>
      <c r="R121" s="3"/>
      <c r="S121" s="4"/>
      <c r="T121" s="13"/>
    </row>
    <row r="122" spans="14:20" x14ac:dyDescent="0.25">
      <c r="N122" s="3"/>
      <c r="R122" s="3"/>
      <c r="S122" s="4"/>
      <c r="T122" s="13"/>
    </row>
    <row r="123" spans="14:20" x14ac:dyDescent="0.25">
      <c r="N123" s="3"/>
      <c r="R123" s="3"/>
      <c r="S123" s="4"/>
      <c r="T123" s="13"/>
    </row>
    <row r="124" spans="14:20" x14ac:dyDescent="0.25">
      <c r="N124" s="3"/>
      <c r="R124" s="3"/>
      <c r="S124" s="4"/>
      <c r="T124" s="13"/>
    </row>
    <row r="125" spans="14:20" x14ac:dyDescent="0.25">
      <c r="N125" s="3"/>
      <c r="R125" s="3"/>
      <c r="S125" s="4"/>
      <c r="T125" s="13"/>
    </row>
    <row r="126" spans="14:20" x14ac:dyDescent="0.25">
      <c r="N126" s="3"/>
      <c r="R126" s="3"/>
      <c r="S126" s="4"/>
      <c r="T126" s="13"/>
    </row>
    <row r="127" spans="14:20" x14ac:dyDescent="0.25">
      <c r="N127" s="3"/>
      <c r="R127" s="3"/>
      <c r="S127" s="4"/>
      <c r="T127" s="13"/>
    </row>
    <row r="128" spans="14:20" x14ac:dyDescent="0.25">
      <c r="N128" s="3"/>
      <c r="R128" s="3"/>
      <c r="S128" s="4"/>
      <c r="T128" s="13"/>
    </row>
    <row r="129" spans="14:20" x14ac:dyDescent="0.25">
      <c r="N129" s="3"/>
      <c r="R129" s="3"/>
      <c r="S129" s="4"/>
      <c r="T129" s="13"/>
    </row>
    <row r="130" spans="14:20" x14ac:dyDescent="0.25">
      <c r="N130" s="3"/>
      <c r="R130" s="3"/>
      <c r="S130" s="4"/>
      <c r="T130" s="13"/>
    </row>
    <row r="131" spans="14:20" x14ac:dyDescent="0.25">
      <c r="N131" s="3"/>
      <c r="R131" s="3"/>
      <c r="S131" s="4"/>
      <c r="T131" s="13"/>
    </row>
    <row r="132" spans="14:20" x14ac:dyDescent="0.25">
      <c r="N132" s="3"/>
      <c r="R132" s="3"/>
      <c r="S132" s="4"/>
      <c r="T132" s="13"/>
    </row>
    <row r="133" spans="14:20" x14ac:dyDescent="0.25">
      <c r="N133" s="3"/>
      <c r="R133" s="3"/>
      <c r="S133" s="4"/>
      <c r="T133" s="13"/>
    </row>
    <row r="134" spans="14:20" x14ac:dyDescent="0.25">
      <c r="N134" s="3"/>
      <c r="R134" s="3"/>
      <c r="S134" s="4"/>
      <c r="T134" s="13"/>
    </row>
    <row r="135" spans="14:20" x14ac:dyDescent="0.25">
      <c r="N135" s="3"/>
      <c r="R135" s="3"/>
      <c r="S135" s="4"/>
      <c r="T135" s="13"/>
    </row>
    <row r="136" spans="14:20" x14ac:dyDescent="0.25">
      <c r="N136" s="3"/>
      <c r="R136" s="3"/>
      <c r="S136" s="4"/>
      <c r="T136" s="13"/>
    </row>
    <row r="137" spans="14:20" x14ac:dyDescent="0.25">
      <c r="N137" s="3"/>
      <c r="R137" s="3"/>
      <c r="S137" s="4"/>
      <c r="T137" s="13"/>
    </row>
    <row r="138" spans="14:20" x14ac:dyDescent="0.25">
      <c r="N138" s="3"/>
      <c r="R138" s="3"/>
      <c r="S138" s="4"/>
      <c r="T138" s="13"/>
    </row>
    <row r="139" spans="14:20" x14ac:dyDescent="0.25">
      <c r="N139" s="3"/>
      <c r="R139" s="3"/>
      <c r="S139" s="4"/>
      <c r="T139" s="13"/>
    </row>
    <row r="140" spans="14:20" x14ac:dyDescent="0.25">
      <c r="N140" s="3"/>
      <c r="R140" s="3"/>
      <c r="S140" s="4"/>
      <c r="T140" s="13"/>
    </row>
    <row r="141" spans="14:20" x14ac:dyDescent="0.25">
      <c r="N141" s="3"/>
      <c r="R141" s="3"/>
      <c r="S141" s="4"/>
      <c r="T141" s="13"/>
    </row>
    <row r="142" spans="14:20" x14ac:dyDescent="0.25">
      <c r="N142" s="3"/>
      <c r="R142" s="3"/>
      <c r="S142" s="4"/>
      <c r="T142" s="13"/>
    </row>
    <row r="143" spans="14:20" x14ac:dyDescent="0.25">
      <c r="N143" s="3"/>
      <c r="R143" s="3"/>
      <c r="S143" s="4"/>
      <c r="T143" s="13"/>
    </row>
    <row r="144" spans="14:20" x14ac:dyDescent="0.25">
      <c r="N144" s="3"/>
      <c r="R144" s="3"/>
      <c r="S144" s="4"/>
      <c r="T144" s="13"/>
    </row>
    <row r="145" spans="14:20" x14ac:dyDescent="0.25">
      <c r="N145" s="3"/>
      <c r="R145" s="3"/>
      <c r="S145" s="4"/>
      <c r="T145" s="13"/>
    </row>
    <row r="146" spans="14:20" x14ac:dyDescent="0.25">
      <c r="N146" s="3"/>
      <c r="R146" s="3"/>
      <c r="S146" s="4"/>
      <c r="T146" s="13"/>
    </row>
    <row r="147" spans="14:20" x14ac:dyDescent="0.25">
      <c r="N147" s="3"/>
      <c r="R147" s="3"/>
      <c r="S147" s="4"/>
      <c r="T147" s="13"/>
    </row>
    <row r="148" spans="14:20" x14ac:dyDescent="0.25">
      <c r="N148" s="3"/>
      <c r="R148" s="3"/>
      <c r="S148" s="4"/>
      <c r="T148" s="13"/>
    </row>
    <row r="149" spans="14:20" x14ac:dyDescent="0.25">
      <c r="N149" s="3"/>
      <c r="R149" s="3"/>
      <c r="S149" s="4"/>
      <c r="T149" s="13"/>
    </row>
    <row r="150" spans="14:20" x14ac:dyDescent="0.25">
      <c r="N150" s="3"/>
      <c r="R150" s="3"/>
      <c r="S150" s="4"/>
      <c r="T150" s="13"/>
    </row>
    <row r="151" spans="14:20" x14ac:dyDescent="0.25">
      <c r="N151" s="3"/>
      <c r="R151" s="3"/>
      <c r="S151" s="4"/>
      <c r="T151" s="13"/>
    </row>
    <row r="152" spans="14:20" x14ac:dyDescent="0.25">
      <c r="N152" s="3"/>
      <c r="R152" s="3"/>
      <c r="S152" s="4"/>
      <c r="T152" s="13"/>
    </row>
    <row r="153" spans="14:20" x14ac:dyDescent="0.25">
      <c r="N153" s="3"/>
      <c r="R153" s="3"/>
      <c r="S153" s="4"/>
      <c r="T153" s="13"/>
    </row>
    <row r="154" spans="14:20" x14ac:dyDescent="0.25">
      <c r="N154" s="3"/>
      <c r="R154" s="3"/>
      <c r="S154" s="4"/>
      <c r="T154" s="13"/>
    </row>
    <row r="155" spans="14:20" x14ac:dyDescent="0.25">
      <c r="N155" s="3"/>
      <c r="R155" s="3"/>
      <c r="S155" s="4"/>
      <c r="T155" s="13"/>
    </row>
    <row r="156" spans="14:20" x14ac:dyDescent="0.25">
      <c r="N156" s="3"/>
      <c r="R156" s="3"/>
      <c r="S156" s="4"/>
      <c r="T156" s="13"/>
    </row>
    <row r="157" spans="14:20" x14ac:dyDescent="0.25">
      <c r="N157" s="3"/>
      <c r="R157" s="3"/>
      <c r="S157" s="4"/>
      <c r="T157" s="13"/>
    </row>
    <row r="158" spans="14:20" x14ac:dyDescent="0.25">
      <c r="N158" s="3"/>
      <c r="R158" s="3"/>
      <c r="S158" s="4"/>
      <c r="T158" s="13"/>
    </row>
    <row r="159" spans="14:20" x14ac:dyDescent="0.25">
      <c r="N159" s="3"/>
      <c r="R159" s="3"/>
      <c r="S159" s="4"/>
      <c r="T159" s="13"/>
    </row>
    <row r="160" spans="14:20" x14ac:dyDescent="0.25">
      <c r="N160" s="3"/>
      <c r="R160" s="3"/>
      <c r="S160" s="4"/>
      <c r="T160" s="13"/>
    </row>
    <row r="161" spans="14:20" x14ac:dyDescent="0.25">
      <c r="N161" s="3"/>
      <c r="R161" s="3"/>
      <c r="S161" s="4"/>
      <c r="T161" s="13"/>
    </row>
    <row r="162" spans="14:20" x14ac:dyDescent="0.25">
      <c r="N162" s="3"/>
      <c r="R162" s="3"/>
      <c r="S162" s="4"/>
      <c r="T162" s="13"/>
    </row>
    <row r="163" spans="14:20" x14ac:dyDescent="0.25">
      <c r="N163" s="3"/>
      <c r="R163" s="3"/>
      <c r="S163" s="4"/>
      <c r="T163" s="13"/>
    </row>
    <row r="164" spans="14:20" x14ac:dyDescent="0.25">
      <c r="N164" s="3"/>
      <c r="R164" s="3"/>
      <c r="S164" s="4"/>
      <c r="T164" s="13"/>
    </row>
    <row r="165" spans="14:20" x14ac:dyDescent="0.25">
      <c r="N165" s="3"/>
      <c r="R165" s="3"/>
      <c r="S165" s="4"/>
      <c r="T165" s="13"/>
    </row>
    <row r="166" spans="14:20" x14ac:dyDescent="0.25">
      <c r="N166" s="3"/>
      <c r="R166" s="3"/>
      <c r="S166" s="4"/>
      <c r="T166" s="13"/>
    </row>
    <row r="167" spans="14:20" x14ac:dyDescent="0.25">
      <c r="N167" s="3"/>
      <c r="R167" s="3"/>
      <c r="S167" s="4"/>
      <c r="T167" s="13"/>
    </row>
    <row r="168" spans="14:20" x14ac:dyDescent="0.25">
      <c r="N168" s="3"/>
      <c r="R168" s="3"/>
      <c r="S168" s="4"/>
      <c r="T168" s="13"/>
    </row>
    <row r="169" spans="14:20" x14ac:dyDescent="0.25">
      <c r="N169" s="3"/>
      <c r="R169" s="3"/>
      <c r="S169" s="4"/>
      <c r="T169" s="13"/>
    </row>
    <row r="170" spans="14:20" x14ac:dyDescent="0.25">
      <c r="N170" s="3"/>
      <c r="R170" s="3"/>
      <c r="S170" s="4"/>
      <c r="T170" s="13"/>
    </row>
    <row r="171" spans="14:20" x14ac:dyDescent="0.25">
      <c r="N171" s="3"/>
      <c r="R171" s="3"/>
      <c r="S171" s="4"/>
      <c r="T171" s="13"/>
    </row>
    <row r="172" spans="14:20" x14ac:dyDescent="0.25">
      <c r="N172" s="3"/>
      <c r="R172" s="3"/>
      <c r="S172" s="4"/>
      <c r="T172" s="13"/>
    </row>
    <row r="173" spans="14:20" x14ac:dyDescent="0.25">
      <c r="N173" s="3"/>
      <c r="R173" s="3"/>
      <c r="S173" s="4"/>
      <c r="T173" s="13"/>
    </row>
    <row r="174" spans="14:20" x14ac:dyDescent="0.25">
      <c r="N174" s="3"/>
      <c r="R174" s="3"/>
      <c r="S174" s="4"/>
      <c r="T174" s="13"/>
    </row>
    <row r="175" spans="14:20" x14ac:dyDescent="0.25">
      <c r="N175" s="3"/>
      <c r="R175" s="3"/>
      <c r="S175" s="4"/>
      <c r="T175" s="13"/>
    </row>
    <row r="176" spans="14:20" x14ac:dyDescent="0.25">
      <c r="N176" s="3"/>
      <c r="R176" s="3"/>
      <c r="S176" s="4"/>
      <c r="T176" s="13"/>
    </row>
    <row r="177" spans="14:20" x14ac:dyDescent="0.25">
      <c r="N177" s="3"/>
      <c r="R177" s="3"/>
      <c r="S177" s="4"/>
      <c r="T177" s="13"/>
    </row>
    <row r="178" spans="14:20" x14ac:dyDescent="0.25">
      <c r="N178" s="3"/>
      <c r="R178" s="3"/>
      <c r="S178" s="4"/>
      <c r="T178" s="13"/>
    </row>
    <row r="179" spans="14:20" x14ac:dyDescent="0.25">
      <c r="N179" s="3"/>
      <c r="R179" s="3"/>
      <c r="S179" s="4"/>
      <c r="T179" s="13"/>
    </row>
    <row r="180" spans="14:20" x14ac:dyDescent="0.25">
      <c r="N180" s="3"/>
      <c r="R180" s="3"/>
      <c r="S180" s="4"/>
      <c r="T180" s="13"/>
    </row>
    <row r="181" spans="14:20" x14ac:dyDescent="0.25">
      <c r="N181" s="3"/>
      <c r="R181" s="3"/>
      <c r="S181" s="4"/>
      <c r="T181" s="13"/>
    </row>
    <row r="182" spans="14:20" x14ac:dyDescent="0.25">
      <c r="N182" s="3"/>
      <c r="R182" s="3"/>
      <c r="S182" s="4"/>
      <c r="T182" s="13"/>
    </row>
    <row r="183" spans="14:20" x14ac:dyDescent="0.25">
      <c r="N183" s="3"/>
      <c r="R183" s="3"/>
      <c r="S183" s="4"/>
      <c r="T183" s="13"/>
    </row>
    <row r="184" spans="14:20" x14ac:dyDescent="0.25">
      <c r="N184" s="3"/>
      <c r="R184" s="3"/>
      <c r="S184" s="4"/>
      <c r="T184" s="13"/>
    </row>
    <row r="185" spans="14:20" x14ac:dyDescent="0.25">
      <c r="N185" s="3"/>
      <c r="R185" s="3"/>
      <c r="S185" s="4"/>
      <c r="T185" s="13"/>
    </row>
    <row r="186" spans="14:20" x14ac:dyDescent="0.25">
      <c r="N186" s="3"/>
      <c r="R186" s="3"/>
      <c r="S186" s="3"/>
      <c r="T186" s="3"/>
    </row>
    <row r="187" spans="14:20" x14ac:dyDescent="0.25">
      <c r="N187" s="3"/>
      <c r="R187" s="3"/>
      <c r="S187" s="3"/>
      <c r="T187" s="3"/>
    </row>
    <row r="188" spans="14:20" x14ac:dyDescent="0.25">
      <c r="N188" s="3"/>
      <c r="R188" s="3"/>
      <c r="S188" s="3"/>
      <c r="T188" s="3"/>
    </row>
    <row r="189" spans="14:20" x14ac:dyDescent="0.25">
      <c r="N189" s="3"/>
      <c r="R189" s="3"/>
      <c r="S189" s="3"/>
      <c r="T189" s="3"/>
    </row>
    <row r="190" spans="14:20" x14ac:dyDescent="0.25">
      <c r="N190" s="3"/>
      <c r="R190" s="3"/>
      <c r="S190" s="3"/>
      <c r="T190" s="3"/>
    </row>
    <row r="191" spans="14:20" x14ac:dyDescent="0.25">
      <c r="N191" s="3"/>
      <c r="R191" s="3"/>
      <c r="S191" s="3"/>
      <c r="T191" s="3"/>
    </row>
    <row r="192" spans="14:20" x14ac:dyDescent="0.25">
      <c r="N192" s="3"/>
      <c r="R192" s="3"/>
      <c r="S192" s="3"/>
      <c r="T192" s="3"/>
    </row>
    <row r="193" spans="14:20" x14ac:dyDescent="0.25">
      <c r="N193" s="3"/>
      <c r="R193" s="3"/>
      <c r="S193" s="3"/>
      <c r="T193" s="3"/>
    </row>
    <row r="194" spans="14:20" x14ac:dyDescent="0.25">
      <c r="N194" s="3"/>
      <c r="R194" s="3"/>
      <c r="S194" s="3"/>
      <c r="T194" s="3"/>
    </row>
    <row r="195" spans="14:20" x14ac:dyDescent="0.25">
      <c r="N195" s="3"/>
      <c r="R195" s="3"/>
      <c r="S195" s="3"/>
      <c r="T195" s="3"/>
    </row>
    <row r="196" spans="14:20" x14ac:dyDescent="0.25">
      <c r="N196" s="3"/>
      <c r="R196" s="3"/>
      <c r="S196" s="3"/>
      <c r="T196" s="3"/>
    </row>
    <row r="197" spans="14:20" x14ac:dyDescent="0.25">
      <c r="N197" s="3"/>
      <c r="R197" s="3"/>
      <c r="S197" s="3"/>
      <c r="T197" s="3"/>
    </row>
    <row r="198" spans="14:20" x14ac:dyDescent="0.25">
      <c r="N198" s="3"/>
      <c r="R198" s="3"/>
      <c r="S198" s="3"/>
      <c r="T198" s="3"/>
    </row>
    <row r="199" spans="14:20" x14ac:dyDescent="0.25">
      <c r="N199" s="3"/>
      <c r="R199" s="3"/>
      <c r="S199" s="3"/>
      <c r="T199" s="3"/>
    </row>
    <row r="200" spans="14:20" x14ac:dyDescent="0.25">
      <c r="N200" s="3"/>
      <c r="R200" s="3"/>
      <c r="S200" s="3"/>
      <c r="T200" s="3"/>
    </row>
    <row r="201" spans="14:20" x14ac:dyDescent="0.25">
      <c r="N201" s="3"/>
      <c r="R201" s="3"/>
      <c r="S201" s="3"/>
      <c r="T201" s="3"/>
    </row>
    <row r="202" spans="14:20" x14ac:dyDescent="0.25">
      <c r="N202" s="3"/>
      <c r="R202" s="3"/>
      <c r="S202" s="3"/>
      <c r="T202" s="3"/>
    </row>
    <row r="203" spans="14:20" x14ac:dyDescent="0.25">
      <c r="N203" s="3"/>
      <c r="R203" s="3"/>
      <c r="S203" s="3"/>
      <c r="T203" s="3"/>
    </row>
    <row r="204" spans="14:20" x14ac:dyDescent="0.25">
      <c r="N204" s="3"/>
      <c r="R204" s="3"/>
      <c r="S204" s="3"/>
      <c r="T204" s="3"/>
    </row>
    <row r="205" spans="14:20" x14ac:dyDescent="0.25">
      <c r="N205" s="3"/>
      <c r="R205" s="3"/>
      <c r="S205" s="3"/>
      <c r="T205" s="3"/>
    </row>
    <row r="206" spans="14:20" x14ac:dyDescent="0.25">
      <c r="N206" s="3"/>
      <c r="R206" s="3"/>
      <c r="S206" s="3"/>
      <c r="T206" s="3"/>
    </row>
    <row r="207" spans="14:20" x14ac:dyDescent="0.25">
      <c r="N207" s="3"/>
      <c r="R207" s="3"/>
      <c r="S207" s="3"/>
      <c r="T207" s="3"/>
    </row>
    <row r="208" spans="14:20" x14ac:dyDescent="0.25">
      <c r="N208" s="3"/>
      <c r="R208" s="3"/>
      <c r="S208" s="3"/>
      <c r="T208" s="3"/>
    </row>
    <row r="209" spans="14:20" x14ac:dyDescent="0.25">
      <c r="N209" s="3"/>
      <c r="R209" s="3"/>
      <c r="S209" s="3"/>
      <c r="T209" s="3"/>
    </row>
    <row r="210" spans="14:20" x14ac:dyDescent="0.25">
      <c r="N210" s="3"/>
      <c r="R210" s="3"/>
      <c r="S210" s="3"/>
      <c r="T210" s="3"/>
    </row>
    <row r="211" spans="14:20" x14ac:dyDescent="0.25">
      <c r="N211" s="3"/>
      <c r="R211" s="3"/>
      <c r="S211" s="3"/>
      <c r="T211" s="3"/>
    </row>
    <row r="212" spans="14:20" x14ac:dyDescent="0.25">
      <c r="N212" s="3"/>
      <c r="R212" s="3"/>
      <c r="S212" s="3"/>
      <c r="T212" s="3"/>
    </row>
    <row r="213" spans="14:20" x14ac:dyDescent="0.25">
      <c r="N213" s="3"/>
      <c r="R213" s="3"/>
      <c r="S213" s="3"/>
      <c r="T213" s="3"/>
    </row>
    <row r="214" spans="14:20" x14ac:dyDescent="0.25">
      <c r="N214" s="3"/>
      <c r="R214" s="3"/>
      <c r="S214" s="3"/>
      <c r="T214" s="3"/>
    </row>
    <row r="215" spans="14:20" x14ac:dyDescent="0.25">
      <c r="N215" s="3"/>
      <c r="R215" s="3"/>
      <c r="S215" s="3"/>
      <c r="T215" s="3"/>
    </row>
    <row r="216" spans="14:20" x14ac:dyDescent="0.25">
      <c r="N216" s="3"/>
      <c r="R216" s="3"/>
      <c r="S216" s="3"/>
      <c r="T216" s="3"/>
    </row>
    <row r="217" spans="14:20" x14ac:dyDescent="0.25">
      <c r="N217" s="3"/>
      <c r="R217" s="3"/>
      <c r="S217" s="3"/>
      <c r="T217" s="3"/>
    </row>
    <row r="218" spans="14:20" x14ac:dyDescent="0.25">
      <c r="N218" s="3"/>
      <c r="R218" s="3"/>
      <c r="S218" s="3"/>
      <c r="T218" s="3"/>
    </row>
    <row r="219" spans="14:20" x14ac:dyDescent="0.25">
      <c r="N219" s="3"/>
      <c r="R219" s="3"/>
      <c r="S219" s="3"/>
      <c r="T219" s="3"/>
    </row>
    <row r="220" spans="14:20" x14ac:dyDescent="0.25">
      <c r="N220" s="3"/>
      <c r="R220" s="3"/>
      <c r="S220" s="3"/>
      <c r="T220" s="3"/>
    </row>
    <row r="221" spans="14:20" x14ac:dyDescent="0.25">
      <c r="N221" s="3"/>
      <c r="R221" s="3"/>
      <c r="S221" s="3"/>
      <c r="T221" s="3"/>
    </row>
    <row r="222" spans="14:20" x14ac:dyDescent="0.25">
      <c r="N222" s="3"/>
      <c r="R222" s="3"/>
      <c r="S222" s="3"/>
      <c r="T222" s="3"/>
    </row>
    <row r="223" spans="14:20" x14ac:dyDescent="0.25">
      <c r="N223" s="3"/>
      <c r="R223" s="3"/>
      <c r="S223" s="3"/>
      <c r="T223" s="3"/>
    </row>
    <row r="224" spans="14:20" x14ac:dyDescent="0.25">
      <c r="N224" s="3"/>
      <c r="R224" s="3"/>
      <c r="S224" s="3"/>
      <c r="T224" s="3"/>
    </row>
    <row r="225" spans="14:20" x14ac:dyDescent="0.25">
      <c r="N225" s="3"/>
      <c r="R225" s="3"/>
      <c r="S225" s="3"/>
      <c r="T225" s="3"/>
    </row>
    <row r="226" spans="14:20" x14ac:dyDescent="0.25">
      <c r="N226" s="3"/>
      <c r="R226" s="3"/>
      <c r="S226" s="3"/>
      <c r="T226" s="3"/>
    </row>
    <row r="227" spans="14:20" x14ac:dyDescent="0.25">
      <c r="N227" s="3"/>
      <c r="R227" s="3"/>
      <c r="S227" s="3"/>
      <c r="T227" s="3"/>
    </row>
    <row r="228" spans="14:20" x14ac:dyDescent="0.25">
      <c r="N228" s="3"/>
      <c r="R228" s="3"/>
      <c r="S228" s="3"/>
      <c r="T228" s="3"/>
    </row>
    <row r="229" spans="14:20" x14ac:dyDescent="0.25">
      <c r="N229" s="3"/>
      <c r="R229" s="3"/>
      <c r="S229" s="3"/>
      <c r="T229" s="3"/>
    </row>
    <row r="230" spans="14:20" x14ac:dyDescent="0.25">
      <c r="N230" s="3"/>
      <c r="R230" s="3"/>
      <c r="S230" s="3"/>
      <c r="T230" s="3"/>
    </row>
    <row r="231" spans="14:20" x14ac:dyDescent="0.25">
      <c r="N231" s="3"/>
      <c r="R231" s="3"/>
      <c r="S231" s="3"/>
      <c r="T231" s="3"/>
    </row>
    <row r="232" spans="14:20" x14ac:dyDescent="0.25">
      <c r="N232" s="3"/>
      <c r="R232" s="3"/>
      <c r="S232" s="3"/>
      <c r="T232" s="3"/>
    </row>
    <row r="233" spans="14:20" x14ac:dyDescent="0.25">
      <c r="N233" s="3"/>
      <c r="R233" s="3"/>
      <c r="S233" s="3"/>
      <c r="T233" s="3"/>
    </row>
    <row r="234" spans="14:20" x14ac:dyDescent="0.25">
      <c r="N234" s="3"/>
      <c r="R234" s="3"/>
      <c r="S234" s="3"/>
      <c r="T234" s="3"/>
    </row>
    <row r="235" spans="14:20" x14ac:dyDescent="0.25">
      <c r="N235" s="3"/>
      <c r="R235" s="3"/>
      <c r="S235" s="3"/>
      <c r="T235" s="3"/>
    </row>
    <row r="236" spans="14:20" x14ac:dyDescent="0.25">
      <c r="N236" s="3"/>
      <c r="R236" s="3"/>
      <c r="S236" s="3"/>
      <c r="T236" s="3"/>
    </row>
    <row r="237" spans="14:20" x14ac:dyDescent="0.25">
      <c r="N237" s="3"/>
      <c r="R237" s="3"/>
      <c r="S237" s="3"/>
      <c r="T237" s="3"/>
    </row>
    <row r="238" spans="14:20" x14ac:dyDescent="0.25">
      <c r="N238" s="3"/>
      <c r="R238" s="3"/>
      <c r="S238" s="3"/>
      <c r="T238" s="3"/>
    </row>
    <row r="239" spans="14:20" x14ac:dyDescent="0.25">
      <c r="N239" s="3"/>
      <c r="R239" s="3"/>
      <c r="S239" s="3"/>
      <c r="T239" s="3"/>
    </row>
    <row r="240" spans="14:20" x14ac:dyDescent="0.25">
      <c r="R240" s="3"/>
      <c r="S240" s="3"/>
      <c r="T240" s="3"/>
    </row>
    <row r="241" spans="18:20" x14ac:dyDescent="0.25">
      <c r="R241" s="3"/>
      <c r="S241" s="3"/>
      <c r="T241" s="3"/>
    </row>
    <row r="242" spans="18:20" x14ac:dyDescent="0.25">
      <c r="R242" s="3"/>
      <c r="S242" s="3"/>
      <c r="T242" s="3"/>
    </row>
    <row r="243" spans="18:20" x14ac:dyDescent="0.25">
      <c r="R243" s="3"/>
      <c r="S243" s="3"/>
      <c r="T243" s="3"/>
    </row>
    <row r="244" spans="18:20" x14ac:dyDescent="0.25">
      <c r="R244" s="3"/>
      <c r="S244" s="3"/>
      <c r="T244" s="3"/>
    </row>
    <row r="245" spans="18:20" x14ac:dyDescent="0.25">
      <c r="R245" s="3"/>
      <c r="S245" s="3"/>
      <c r="T245" s="3"/>
    </row>
    <row r="246" spans="18:20" x14ac:dyDescent="0.25">
      <c r="R246" s="3"/>
      <c r="S246" s="3"/>
      <c r="T246" s="3"/>
    </row>
    <row r="247" spans="18:20" x14ac:dyDescent="0.25">
      <c r="R247" s="3"/>
      <c r="S247" s="3"/>
      <c r="T247" s="3"/>
    </row>
    <row r="248" spans="18:20" x14ac:dyDescent="0.25">
      <c r="R248" s="3"/>
      <c r="S248" s="3"/>
      <c r="T248" s="3"/>
    </row>
    <row r="249" spans="18:20" x14ac:dyDescent="0.25">
      <c r="R249" s="3"/>
      <c r="S249" s="3"/>
      <c r="T249" s="3"/>
    </row>
    <row r="250" spans="18:20" x14ac:dyDescent="0.25">
      <c r="R250" s="3"/>
      <c r="S250" s="3"/>
      <c r="T250" s="3"/>
    </row>
    <row r="251" spans="18:20" x14ac:dyDescent="0.25">
      <c r="R251" s="3"/>
      <c r="S251" s="3"/>
      <c r="T251" s="3"/>
    </row>
    <row r="252" spans="18:20" x14ac:dyDescent="0.25">
      <c r="R252" s="3"/>
      <c r="S252" s="3"/>
      <c r="T252" s="3"/>
    </row>
    <row r="253" spans="18:20" x14ac:dyDescent="0.25">
      <c r="R253" s="3"/>
      <c r="S253" s="3"/>
      <c r="T253" s="3"/>
    </row>
    <row r="254" spans="18:20" x14ac:dyDescent="0.25">
      <c r="R254" s="3"/>
      <c r="S254" s="3"/>
      <c r="T254" s="3"/>
    </row>
    <row r="255" spans="18:20" x14ac:dyDescent="0.25">
      <c r="R255" s="3"/>
      <c r="S255" s="3"/>
      <c r="T255" s="3"/>
    </row>
    <row r="256" spans="18:20" x14ac:dyDescent="0.25">
      <c r="R256" s="3"/>
      <c r="S256" s="3"/>
      <c r="T256" s="3"/>
    </row>
    <row r="257" spans="18:20" x14ac:dyDescent="0.25">
      <c r="R257" s="3"/>
      <c r="S257" s="3"/>
      <c r="T257" s="3"/>
    </row>
    <row r="258" spans="18:20" x14ac:dyDescent="0.25">
      <c r="R258" s="3"/>
      <c r="S258" s="3"/>
      <c r="T258" s="3"/>
    </row>
    <row r="259" spans="18:20" x14ac:dyDescent="0.25">
      <c r="R259" s="3"/>
      <c r="S259" s="3"/>
      <c r="T259" s="3"/>
    </row>
    <row r="260" spans="18:20" x14ac:dyDescent="0.25">
      <c r="R260" s="3"/>
      <c r="S260" s="3"/>
      <c r="T260" s="3"/>
    </row>
    <row r="261" spans="18:20" x14ac:dyDescent="0.25">
      <c r="R261" s="3"/>
      <c r="S261" s="3"/>
      <c r="T261" s="3"/>
    </row>
    <row r="262" spans="18:20" x14ac:dyDescent="0.25">
      <c r="R262" s="3"/>
      <c r="S262" s="3"/>
      <c r="T262" s="3"/>
    </row>
    <row r="263" spans="18:20" x14ac:dyDescent="0.25">
      <c r="R263" s="3"/>
      <c r="S263" s="3"/>
      <c r="T263" s="3"/>
    </row>
    <row r="264" spans="18:20" x14ac:dyDescent="0.25">
      <c r="R264" s="3"/>
      <c r="S264" s="3"/>
      <c r="T264" s="3"/>
    </row>
    <row r="265" spans="18:20" x14ac:dyDescent="0.25">
      <c r="R265" s="3"/>
      <c r="S265" s="3"/>
      <c r="T265" s="3"/>
    </row>
    <row r="266" spans="18:20" x14ac:dyDescent="0.25">
      <c r="R266" s="3"/>
      <c r="S266" s="3"/>
      <c r="T266" s="3"/>
    </row>
    <row r="267" spans="18:20" x14ac:dyDescent="0.25">
      <c r="R267" s="3"/>
      <c r="S267" s="3"/>
      <c r="T267" s="3"/>
    </row>
    <row r="268" spans="18:20" x14ac:dyDescent="0.25">
      <c r="R268" s="3"/>
      <c r="S268" s="3"/>
      <c r="T268" s="3"/>
    </row>
    <row r="269" spans="18:20" x14ac:dyDescent="0.25">
      <c r="R269" s="3"/>
      <c r="S269" s="3"/>
      <c r="T269" s="3"/>
    </row>
    <row r="270" spans="18:20" x14ac:dyDescent="0.25">
      <c r="R270" s="3"/>
      <c r="S270" s="3"/>
      <c r="T270" s="3"/>
    </row>
    <row r="271" spans="18:20" x14ac:dyDescent="0.25">
      <c r="R271" s="3"/>
      <c r="S271" s="3"/>
      <c r="T271" s="3"/>
    </row>
    <row r="272" spans="18:20" x14ac:dyDescent="0.25">
      <c r="R272" s="3"/>
      <c r="S272" s="3"/>
      <c r="T272" s="3"/>
    </row>
    <row r="273" spans="18:20" x14ac:dyDescent="0.25">
      <c r="R273" s="3"/>
      <c r="S273" s="3"/>
      <c r="T273" s="3"/>
    </row>
    <row r="274" spans="18:20" x14ac:dyDescent="0.25">
      <c r="R274" s="3"/>
      <c r="S274" s="3"/>
      <c r="T274" s="3"/>
    </row>
    <row r="275" spans="18:20" x14ac:dyDescent="0.25">
      <c r="R275" s="3"/>
      <c r="S275" s="3"/>
      <c r="T275" s="3"/>
    </row>
    <row r="276" spans="18:20" x14ac:dyDescent="0.25">
      <c r="R276" s="3"/>
      <c r="S276" s="3"/>
      <c r="T276" s="3"/>
    </row>
    <row r="277" spans="18:20" x14ac:dyDescent="0.25">
      <c r="R277" s="3"/>
      <c r="S277" s="3"/>
      <c r="T277" s="3"/>
    </row>
    <row r="278" spans="18:20" x14ac:dyDescent="0.25">
      <c r="R278" s="3"/>
      <c r="S278" s="3"/>
      <c r="T278" s="3"/>
    </row>
    <row r="279" spans="18:20" x14ac:dyDescent="0.25">
      <c r="R279" s="3"/>
      <c r="S279" s="3"/>
      <c r="T279" s="3"/>
    </row>
    <row r="280" spans="18:20" x14ac:dyDescent="0.25">
      <c r="R280" s="3"/>
      <c r="S280" s="3"/>
      <c r="T280" s="3"/>
    </row>
    <row r="281" spans="18:20" x14ac:dyDescent="0.25">
      <c r="R281" s="3"/>
      <c r="S281" s="3"/>
      <c r="T281" s="3"/>
    </row>
    <row r="282" spans="18:20" x14ac:dyDescent="0.25">
      <c r="R282" s="3"/>
      <c r="S282" s="3"/>
      <c r="T282" s="3"/>
    </row>
    <row r="283" spans="18:20" x14ac:dyDescent="0.25">
      <c r="R283" s="3"/>
      <c r="S283" s="3"/>
      <c r="T283" s="3"/>
    </row>
    <row r="284" spans="18:20" x14ac:dyDescent="0.25">
      <c r="R284" s="3"/>
      <c r="S284" s="3"/>
      <c r="T284" s="3"/>
    </row>
    <row r="285" spans="18:20" x14ac:dyDescent="0.25">
      <c r="R285" s="3"/>
      <c r="S285" s="3"/>
      <c r="T285" s="3"/>
    </row>
    <row r="286" spans="18:20" x14ac:dyDescent="0.25">
      <c r="R286" s="3"/>
      <c r="S286" s="3"/>
      <c r="T286" s="3"/>
    </row>
    <row r="287" spans="18:20" x14ac:dyDescent="0.25">
      <c r="R287" s="3"/>
      <c r="S287" s="3"/>
      <c r="T287" s="3"/>
    </row>
    <row r="288" spans="18:20" x14ac:dyDescent="0.25">
      <c r="R288" s="3"/>
      <c r="S288" s="3"/>
      <c r="T288" s="3"/>
    </row>
    <row r="289" spans="18:20" x14ac:dyDescent="0.25">
      <c r="R289" s="3"/>
      <c r="S289" s="3"/>
      <c r="T289" s="3"/>
    </row>
    <row r="290" spans="18:20" x14ac:dyDescent="0.25">
      <c r="R290" s="3"/>
      <c r="S290" s="3"/>
      <c r="T290" s="3"/>
    </row>
    <row r="291" spans="18:20" x14ac:dyDescent="0.25">
      <c r="R291" s="3"/>
      <c r="S291" s="3"/>
      <c r="T291" s="3"/>
    </row>
    <row r="292" spans="18:20" x14ac:dyDescent="0.25">
      <c r="R292" s="3"/>
      <c r="S292" s="3"/>
      <c r="T292" s="3"/>
    </row>
    <row r="293" spans="18:20" x14ac:dyDescent="0.25">
      <c r="R293" s="3"/>
      <c r="S293" s="3"/>
      <c r="T293" s="3"/>
    </row>
    <row r="294" spans="18:20" x14ac:dyDescent="0.25">
      <c r="R294" s="3"/>
      <c r="S294" s="3"/>
      <c r="T294" s="3"/>
    </row>
    <row r="295" spans="18:20" x14ac:dyDescent="0.25">
      <c r="R295" s="3"/>
      <c r="S295" s="3"/>
      <c r="T295" s="3"/>
    </row>
    <row r="296" spans="18:20" x14ac:dyDescent="0.25">
      <c r="R296" s="3"/>
      <c r="S296" s="3"/>
      <c r="T296" s="3"/>
    </row>
    <row r="297" spans="18:20" x14ac:dyDescent="0.25">
      <c r="R297" s="3"/>
      <c r="S297" s="3"/>
      <c r="T297" s="3"/>
    </row>
    <row r="298" spans="18:20" x14ac:dyDescent="0.25">
      <c r="R298" s="3"/>
      <c r="S298" s="3"/>
      <c r="T298" s="3"/>
    </row>
    <row r="299" spans="18:20" x14ac:dyDescent="0.25">
      <c r="R299" s="3"/>
      <c r="S299" s="3"/>
      <c r="T299" s="3"/>
    </row>
    <row r="300" spans="18:20" x14ac:dyDescent="0.25">
      <c r="R300" s="3"/>
      <c r="S300" s="3"/>
      <c r="T300" s="3"/>
    </row>
    <row r="301" spans="18:20" x14ac:dyDescent="0.25">
      <c r="R301" s="3"/>
      <c r="S301" s="3"/>
      <c r="T301" s="3"/>
    </row>
    <row r="302" spans="18:20" x14ac:dyDescent="0.25">
      <c r="R302" s="3"/>
      <c r="S302" s="3"/>
      <c r="T302" s="3"/>
    </row>
    <row r="303" spans="18:20" x14ac:dyDescent="0.25">
      <c r="R303" s="3"/>
      <c r="S303" s="3"/>
      <c r="T303" s="3"/>
    </row>
    <row r="304" spans="18:20" x14ac:dyDescent="0.25">
      <c r="R304" s="3"/>
      <c r="S304" s="3"/>
      <c r="T304" s="3"/>
    </row>
    <row r="305" spans="14:20" x14ac:dyDescent="0.25">
      <c r="R305" s="3"/>
      <c r="S305" s="3"/>
      <c r="T305" s="3"/>
    </row>
    <row r="306" spans="14:20" x14ac:dyDescent="0.25">
      <c r="R306" s="3"/>
      <c r="S306" s="3"/>
      <c r="T306" s="3"/>
    </row>
    <row r="307" spans="14:20" x14ac:dyDescent="0.25">
      <c r="R307" s="3"/>
      <c r="S307" s="3"/>
      <c r="T307" s="3"/>
    </row>
    <row r="308" spans="14:20" x14ac:dyDescent="0.25">
      <c r="R308" s="3"/>
      <c r="S308" s="3"/>
      <c r="T308" s="3"/>
    </row>
    <row r="309" spans="14:20" x14ac:dyDescent="0.25">
      <c r="R309" s="3"/>
      <c r="S309" s="3"/>
      <c r="T309" s="3"/>
    </row>
    <row r="310" spans="14:20" x14ac:dyDescent="0.25">
      <c r="R310" s="3"/>
      <c r="S310" s="3"/>
      <c r="T310" s="3"/>
    </row>
    <row r="311" spans="14:20" x14ac:dyDescent="0.25">
      <c r="R311" s="3"/>
      <c r="S311" s="3"/>
      <c r="T311" s="3"/>
    </row>
    <row r="312" spans="14:20" x14ac:dyDescent="0.25">
      <c r="R312" s="3"/>
      <c r="S312" s="3"/>
      <c r="T312" s="3"/>
    </row>
    <row r="313" spans="14:20" x14ac:dyDescent="0.25">
      <c r="N313" s="3"/>
      <c r="R313" s="3"/>
      <c r="S313" s="3"/>
      <c r="T313" s="3"/>
    </row>
    <row r="314" spans="14:20" x14ac:dyDescent="0.25">
      <c r="R314" s="3"/>
      <c r="S314" s="3"/>
      <c r="T314" s="3"/>
    </row>
    <row r="315" spans="14:20" x14ac:dyDescent="0.25">
      <c r="R315" s="3"/>
      <c r="S315" s="3"/>
      <c r="T315" s="3"/>
    </row>
    <row r="316" spans="14:20" x14ac:dyDescent="0.25">
      <c r="R316" s="3"/>
      <c r="S316" s="3"/>
      <c r="T316" s="3"/>
    </row>
    <row r="317" spans="14:20" x14ac:dyDescent="0.25">
      <c r="R317" s="3"/>
      <c r="S317" s="3"/>
      <c r="T317" s="3"/>
    </row>
    <row r="318" spans="14:20" x14ac:dyDescent="0.25">
      <c r="R318" s="3"/>
      <c r="S318" s="3"/>
      <c r="T318" s="3"/>
    </row>
    <row r="319" spans="14:20" x14ac:dyDescent="0.25">
      <c r="R319" s="3"/>
      <c r="S319" s="3"/>
      <c r="T319" s="3"/>
    </row>
    <row r="320" spans="14:20" x14ac:dyDescent="0.25">
      <c r="R320" s="3"/>
      <c r="S320" s="3"/>
      <c r="T320" s="3"/>
    </row>
    <row r="321" spans="18:20" x14ac:dyDescent="0.25">
      <c r="R321" s="3"/>
      <c r="S321" s="3"/>
      <c r="T321" s="3"/>
    </row>
    <row r="322" spans="18:20" x14ac:dyDescent="0.25">
      <c r="R322" s="3"/>
      <c r="S322" s="3"/>
      <c r="T322" s="3"/>
    </row>
    <row r="323" spans="18:20" x14ac:dyDescent="0.25">
      <c r="R323" s="3"/>
      <c r="S323" s="3"/>
      <c r="T323" s="3"/>
    </row>
    <row r="324" spans="18:20" x14ac:dyDescent="0.25">
      <c r="R324" s="3"/>
      <c r="S324" s="3"/>
      <c r="T324" s="3"/>
    </row>
    <row r="325" spans="18:20" x14ac:dyDescent="0.25">
      <c r="R325" s="3"/>
      <c r="S325" s="3"/>
      <c r="T325" s="3"/>
    </row>
    <row r="326" spans="18:20" x14ac:dyDescent="0.25">
      <c r="R326" s="3"/>
      <c r="S326" s="3"/>
      <c r="T326" s="3"/>
    </row>
    <row r="327" spans="18:20" x14ac:dyDescent="0.25">
      <c r="R327" s="3"/>
      <c r="S327" s="3"/>
      <c r="T327" s="3"/>
    </row>
    <row r="328" spans="18:20" x14ac:dyDescent="0.25">
      <c r="R328" s="3"/>
      <c r="S328" s="3"/>
      <c r="T328" s="3"/>
    </row>
    <row r="329" spans="18:20" x14ac:dyDescent="0.25">
      <c r="R329" s="3"/>
      <c r="S329" s="3"/>
      <c r="T329" s="3"/>
    </row>
    <row r="330" spans="18:20" x14ac:dyDescent="0.25">
      <c r="R330" s="3"/>
      <c r="S330" s="3"/>
      <c r="T330" s="3"/>
    </row>
    <row r="331" spans="18:20" x14ac:dyDescent="0.25">
      <c r="R331" s="3"/>
      <c r="S331" s="3"/>
      <c r="T331" s="3"/>
    </row>
    <row r="332" spans="18:20" x14ac:dyDescent="0.25">
      <c r="R332" s="3"/>
      <c r="S332" s="3"/>
      <c r="T332" s="3"/>
    </row>
    <row r="333" spans="18:20" x14ac:dyDescent="0.25">
      <c r="R333" s="3"/>
      <c r="S333" s="3"/>
      <c r="T333" s="3"/>
    </row>
    <row r="334" spans="18:20" x14ac:dyDescent="0.25">
      <c r="R334" s="3"/>
      <c r="S334" s="3"/>
      <c r="T334" s="3"/>
    </row>
    <row r="335" spans="18:20" x14ac:dyDescent="0.25">
      <c r="R335" s="3"/>
      <c r="S335" s="3"/>
      <c r="T335" s="3"/>
    </row>
    <row r="336" spans="18:20" x14ac:dyDescent="0.25">
      <c r="R336" s="3"/>
      <c r="S336" s="3"/>
      <c r="T336" s="3"/>
    </row>
    <row r="337" spans="18:20" x14ac:dyDescent="0.25">
      <c r="R337" s="3"/>
      <c r="S337" s="3"/>
      <c r="T337" s="3"/>
    </row>
    <row r="338" spans="18:20" x14ac:dyDescent="0.25">
      <c r="R338" s="3"/>
      <c r="S338" s="3"/>
      <c r="T338" s="3"/>
    </row>
    <row r="339" spans="18:20" x14ac:dyDescent="0.25">
      <c r="R339" s="3"/>
      <c r="S339" s="3"/>
      <c r="T339" s="3"/>
    </row>
    <row r="340" spans="18:20" x14ac:dyDescent="0.25">
      <c r="R340" s="3"/>
      <c r="S340" s="3"/>
      <c r="T340" s="3"/>
    </row>
    <row r="341" spans="18:20" x14ac:dyDescent="0.25">
      <c r="R341" s="3"/>
      <c r="S341" s="3"/>
      <c r="T341" s="3"/>
    </row>
    <row r="342" spans="18:20" x14ac:dyDescent="0.25">
      <c r="R342" s="3"/>
      <c r="S342" s="3"/>
      <c r="T342" s="3"/>
    </row>
    <row r="343" spans="18:20" x14ac:dyDescent="0.25">
      <c r="R343" s="3"/>
      <c r="S343" s="3"/>
      <c r="T343" s="3"/>
    </row>
    <row r="344" spans="18:20" x14ac:dyDescent="0.25">
      <c r="R344" s="3"/>
      <c r="S344" s="3"/>
      <c r="T344" s="3"/>
    </row>
    <row r="345" spans="18:20" x14ac:dyDescent="0.25">
      <c r="R345" s="3"/>
      <c r="S345" s="3"/>
      <c r="T345" s="3"/>
    </row>
    <row r="346" spans="18:20" x14ac:dyDescent="0.25">
      <c r="R346" s="3"/>
      <c r="S346" s="3"/>
      <c r="T346" s="3"/>
    </row>
    <row r="347" spans="18:20" x14ac:dyDescent="0.25">
      <c r="R347" s="3"/>
      <c r="S347" s="3"/>
      <c r="T347" s="3"/>
    </row>
    <row r="348" spans="18:20" x14ac:dyDescent="0.25">
      <c r="R348" s="3"/>
      <c r="S348" s="3"/>
      <c r="T348" s="3"/>
    </row>
    <row r="349" spans="18:20" x14ac:dyDescent="0.25">
      <c r="R349" s="3"/>
      <c r="S349" s="3"/>
      <c r="T349" s="3"/>
    </row>
    <row r="350" spans="18:20" x14ac:dyDescent="0.25">
      <c r="R350" s="3"/>
      <c r="S350" s="3"/>
      <c r="T350" s="3"/>
    </row>
    <row r="351" spans="18:20" x14ac:dyDescent="0.25">
      <c r="R351" s="3"/>
      <c r="S351" s="3"/>
      <c r="T351" s="3"/>
    </row>
    <row r="352" spans="18:20" x14ac:dyDescent="0.25">
      <c r="R352" s="3"/>
      <c r="S352" s="3"/>
      <c r="T352" s="3"/>
    </row>
    <row r="353" spans="18:20" x14ac:dyDescent="0.25">
      <c r="R353" s="3"/>
      <c r="S353" s="3"/>
      <c r="T353" s="3"/>
    </row>
    <row r="354" spans="18:20" x14ac:dyDescent="0.25">
      <c r="R354" s="3"/>
      <c r="S354" s="3"/>
      <c r="T354" s="3"/>
    </row>
    <row r="355" spans="18:20" x14ac:dyDescent="0.25">
      <c r="R355" s="3"/>
      <c r="S355" s="3"/>
      <c r="T355" s="3"/>
    </row>
    <row r="356" spans="18:20" x14ac:dyDescent="0.25">
      <c r="R356" s="3"/>
      <c r="S356" s="3"/>
      <c r="T356" s="3"/>
    </row>
    <row r="357" spans="18:20" x14ac:dyDescent="0.25">
      <c r="R357" s="3"/>
      <c r="S357" s="3"/>
      <c r="T357" s="3"/>
    </row>
    <row r="358" spans="18:20" x14ac:dyDescent="0.25">
      <c r="R358" s="3"/>
      <c r="S358" s="3"/>
      <c r="T358" s="3"/>
    </row>
    <row r="359" spans="18:20" x14ac:dyDescent="0.25">
      <c r="R359" s="3"/>
      <c r="S359" s="3"/>
      <c r="T359" s="3"/>
    </row>
    <row r="360" spans="18:20" x14ac:dyDescent="0.25">
      <c r="R360" s="3"/>
      <c r="S360" s="3"/>
      <c r="T360" s="3"/>
    </row>
    <row r="361" spans="18:20" x14ac:dyDescent="0.25">
      <c r="R361" s="3"/>
      <c r="S361" s="3"/>
      <c r="T361" s="3"/>
    </row>
    <row r="362" spans="18:20" x14ac:dyDescent="0.25">
      <c r="R362" s="3"/>
      <c r="S362" s="3"/>
      <c r="T362" s="3"/>
    </row>
    <row r="363" spans="18:20" x14ac:dyDescent="0.25">
      <c r="R363" s="3"/>
      <c r="S363" s="3"/>
      <c r="T363" s="3"/>
    </row>
    <row r="364" spans="18:20" x14ac:dyDescent="0.25">
      <c r="R364" s="3"/>
      <c r="S364" s="3"/>
      <c r="T364" s="3"/>
    </row>
    <row r="365" spans="18:20" x14ac:dyDescent="0.25">
      <c r="R365" s="3"/>
      <c r="S365" s="3"/>
      <c r="T365" s="3"/>
    </row>
    <row r="366" spans="18:20" x14ac:dyDescent="0.25">
      <c r="R366" s="3"/>
      <c r="S366" s="3"/>
      <c r="T366" s="3"/>
    </row>
    <row r="367" spans="18:20" x14ac:dyDescent="0.25">
      <c r="R367" s="3"/>
      <c r="S367" s="3"/>
      <c r="T367" s="3"/>
    </row>
    <row r="368" spans="18:20" x14ac:dyDescent="0.25">
      <c r="R368" s="3"/>
      <c r="S368" s="3"/>
      <c r="T368" s="3"/>
    </row>
    <row r="369" spans="14:20" x14ac:dyDescent="0.25">
      <c r="R369" s="3"/>
      <c r="S369" s="3"/>
      <c r="T369" s="3"/>
    </row>
    <row r="370" spans="14:20" x14ac:dyDescent="0.25">
      <c r="R370" s="3"/>
      <c r="S370" s="3"/>
      <c r="T370" s="3"/>
    </row>
    <row r="371" spans="14:20" x14ac:dyDescent="0.25">
      <c r="R371" s="3"/>
      <c r="S371" s="3"/>
      <c r="T371" s="3"/>
    </row>
    <row r="372" spans="14:20" x14ac:dyDescent="0.25">
      <c r="R372" s="3"/>
      <c r="S372" s="3"/>
      <c r="T372" s="3"/>
    </row>
    <row r="373" spans="14:20" x14ac:dyDescent="0.25">
      <c r="N373" s="3"/>
      <c r="R373" s="3"/>
      <c r="S373" s="3"/>
      <c r="T373" s="3"/>
    </row>
    <row r="374" spans="14:20" x14ac:dyDescent="0.25">
      <c r="R374" s="3"/>
      <c r="S374" s="3"/>
      <c r="T374" s="3"/>
    </row>
    <row r="375" spans="14:20" x14ac:dyDescent="0.25">
      <c r="R375" s="3"/>
      <c r="S375" s="3"/>
      <c r="T375" s="3"/>
    </row>
    <row r="376" spans="14:20" x14ac:dyDescent="0.25">
      <c r="R376" s="3"/>
      <c r="S376" s="3"/>
      <c r="T376" s="3"/>
    </row>
    <row r="377" spans="14:20" x14ac:dyDescent="0.25">
      <c r="R377" s="3"/>
      <c r="S377" s="3"/>
      <c r="T377" s="3"/>
    </row>
    <row r="378" spans="14:20" x14ac:dyDescent="0.25">
      <c r="R378" s="3"/>
      <c r="S378" s="3"/>
      <c r="T378" s="3"/>
    </row>
    <row r="379" spans="14:20" x14ac:dyDescent="0.25">
      <c r="R379" s="3"/>
      <c r="S379" s="3"/>
      <c r="T379" s="3"/>
    </row>
    <row r="380" spans="14:20" x14ac:dyDescent="0.25">
      <c r="R380" s="3"/>
      <c r="S380" s="3"/>
      <c r="T380" s="3"/>
    </row>
    <row r="381" spans="14:20" x14ac:dyDescent="0.25">
      <c r="R381" s="3"/>
      <c r="S381" s="3"/>
      <c r="T381" s="3"/>
    </row>
    <row r="382" spans="14:20" x14ac:dyDescent="0.25">
      <c r="R382" s="3"/>
      <c r="S382" s="3"/>
      <c r="T382" s="3"/>
    </row>
    <row r="383" spans="14:20" x14ac:dyDescent="0.25">
      <c r="R383" s="3"/>
      <c r="S383" s="3"/>
      <c r="T383" s="3"/>
    </row>
    <row r="384" spans="14:20" x14ac:dyDescent="0.25">
      <c r="R384" s="3"/>
      <c r="S384" s="3"/>
      <c r="T384" s="3"/>
    </row>
    <row r="385" spans="18:20" x14ac:dyDescent="0.25">
      <c r="R385" s="3"/>
      <c r="S385" s="3"/>
      <c r="T385" s="3"/>
    </row>
    <row r="386" spans="18:20" x14ac:dyDescent="0.25">
      <c r="R386" s="3"/>
      <c r="S386" s="3"/>
      <c r="T386" s="3"/>
    </row>
    <row r="387" spans="18:20" x14ac:dyDescent="0.25">
      <c r="R387" s="3"/>
      <c r="S387" s="3"/>
      <c r="T387" s="3"/>
    </row>
    <row r="388" spans="18:20" x14ac:dyDescent="0.25">
      <c r="R388" s="3"/>
      <c r="S388" s="3"/>
      <c r="T388" s="3"/>
    </row>
    <row r="389" spans="18:20" x14ac:dyDescent="0.25">
      <c r="R389" s="3"/>
      <c r="S389" s="3"/>
      <c r="T389" s="3"/>
    </row>
    <row r="390" spans="18:20" x14ac:dyDescent="0.25">
      <c r="R390" s="3"/>
      <c r="S390" s="3"/>
      <c r="T390" s="3"/>
    </row>
    <row r="391" spans="18:20" x14ac:dyDescent="0.25">
      <c r="R391" s="3"/>
      <c r="S391" s="3"/>
      <c r="T391" s="3"/>
    </row>
    <row r="392" spans="18:20" x14ac:dyDescent="0.25">
      <c r="R392" s="3"/>
      <c r="S392" s="3"/>
      <c r="T392" s="3"/>
    </row>
    <row r="393" spans="18:20" x14ac:dyDescent="0.25">
      <c r="R393" s="3"/>
      <c r="S393" s="3"/>
      <c r="T393" s="3"/>
    </row>
    <row r="394" spans="18:20" x14ac:dyDescent="0.25">
      <c r="R394" s="3"/>
      <c r="S394" s="3"/>
      <c r="T394" s="3"/>
    </row>
    <row r="395" spans="18:20" x14ac:dyDescent="0.25">
      <c r="R395" s="3"/>
      <c r="S395" s="3"/>
      <c r="T395" s="3"/>
    </row>
    <row r="396" spans="18:20" x14ac:dyDescent="0.25">
      <c r="R396" s="3"/>
      <c r="S396" s="3"/>
      <c r="T396" s="3"/>
    </row>
    <row r="397" spans="18:20" x14ac:dyDescent="0.25">
      <c r="R397" s="3"/>
      <c r="S397" s="3"/>
      <c r="T397" s="3"/>
    </row>
    <row r="398" spans="18:20" x14ac:dyDescent="0.25">
      <c r="R398" s="3"/>
      <c r="S398" s="3"/>
      <c r="T398" s="3"/>
    </row>
    <row r="399" spans="18:20" x14ac:dyDescent="0.25">
      <c r="R399" s="3"/>
      <c r="S399" s="3"/>
      <c r="T399" s="3"/>
    </row>
    <row r="400" spans="18:20" x14ac:dyDescent="0.25">
      <c r="R400" s="3"/>
      <c r="S400" s="3"/>
      <c r="T400" s="3"/>
    </row>
    <row r="401" spans="18:20" x14ac:dyDescent="0.25">
      <c r="R401" s="3"/>
      <c r="S401" s="3"/>
      <c r="T401" s="3"/>
    </row>
    <row r="402" spans="18:20" x14ac:dyDescent="0.25">
      <c r="R402" s="3"/>
      <c r="S402" s="3"/>
      <c r="T402" s="3"/>
    </row>
    <row r="403" spans="18:20" x14ac:dyDescent="0.25">
      <c r="R403" s="3"/>
      <c r="S403" s="3"/>
      <c r="T403" s="3"/>
    </row>
    <row r="404" spans="18:20" x14ac:dyDescent="0.25">
      <c r="R404" s="3"/>
      <c r="S404" s="3"/>
      <c r="T404" s="3"/>
    </row>
    <row r="405" spans="18:20" x14ac:dyDescent="0.25">
      <c r="R405" s="3"/>
      <c r="S405" s="3"/>
      <c r="T405" s="3"/>
    </row>
    <row r="406" spans="18:20" x14ac:dyDescent="0.25">
      <c r="R406" s="3"/>
      <c r="S406" s="3"/>
      <c r="T406" s="3"/>
    </row>
    <row r="407" spans="18:20" x14ac:dyDescent="0.25">
      <c r="R407" s="3"/>
      <c r="S407" s="3"/>
      <c r="T407" s="3"/>
    </row>
    <row r="408" spans="18:20" x14ac:dyDescent="0.25">
      <c r="R408" s="3"/>
      <c r="S408" s="3"/>
      <c r="T408" s="3"/>
    </row>
    <row r="409" spans="18:20" x14ac:dyDescent="0.25">
      <c r="R409" s="3"/>
      <c r="S409" s="3"/>
      <c r="T409" s="3"/>
    </row>
    <row r="410" spans="18:20" x14ac:dyDescent="0.25">
      <c r="R410" s="3"/>
      <c r="S410" s="3"/>
      <c r="T410" s="3"/>
    </row>
    <row r="411" spans="18:20" x14ac:dyDescent="0.25">
      <c r="R411" s="3"/>
      <c r="S411" s="3"/>
      <c r="T411" s="3"/>
    </row>
    <row r="412" spans="18:20" x14ac:dyDescent="0.25">
      <c r="R412" s="3"/>
      <c r="S412" s="3"/>
      <c r="T412" s="3"/>
    </row>
    <row r="413" spans="18:20" x14ac:dyDescent="0.25">
      <c r="R413" s="3"/>
      <c r="S413" s="3"/>
      <c r="T413" s="3"/>
    </row>
    <row r="414" spans="18:20" x14ac:dyDescent="0.25">
      <c r="R414" s="3"/>
      <c r="S414" s="3"/>
      <c r="T414" s="3"/>
    </row>
    <row r="415" spans="18:20" x14ac:dyDescent="0.25">
      <c r="R415" s="3"/>
      <c r="S415" s="3"/>
      <c r="T415" s="3"/>
    </row>
    <row r="416" spans="18:20" x14ac:dyDescent="0.25">
      <c r="R416" s="3"/>
      <c r="S416" s="3"/>
      <c r="T416" s="3"/>
    </row>
    <row r="417" spans="14:20" x14ac:dyDescent="0.25">
      <c r="R417" s="3"/>
      <c r="S417" s="3"/>
      <c r="T417" s="3"/>
    </row>
    <row r="418" spans="14:20" x14ac:dyDescent="0.25">
      <c r="R418" s="3"/>
      <c r="S418" s="3"/>
      <c r="T418" s="3"/>
    </row>
    <row r="419" spans="14:20" x14ac:dyDescent="0.25">
      <c r="R419" s="3"/>
      <c r="S419" s="3"/>
      <c r="T419" s="3"/>
    </row>
    <row r="420" spans="14:20" x14ac:dyDescent="0.25">
      <c r="R420" s="3"/>
      <c r="S420" s="3"/>
      <c r="T420" s="3"/>
    </row>
    <row r="421" spans="14:20" x14ac:dyDescent="0.25">
      <c r="R421" s="3"/>
      <c r="S421" s="3"/>
      <c r="T421" s="3"/>
    </row>
    <row r="422" spans="14:20" x14ac:dyDescent="0.25">
      <c r="R422" s="3"/>
      <c r="S422" s="3"/>
      <c r="T422" s="3"/>
    </row>
    <row r="423" spans="14:20" x14ac:dyDescent="0.25">
      <c r="R423" s="3"/>
      <c r="S423" s="3"/>
      <c r="T423" s="3"/>
    </row>
    <row r="424" spans="14:20" x14ac:dyDescent="0.25">
      <c r="R424" s="3"/>
      <c r="S424" s="3"/>
      <c r="T424" s="3"/>
    </row>
    <row r="425" spans="14:20" x14ac:dyDescent="0.25">
      <c r="R425" s="3"/>
      <c r="S425" s="3"/>
      <c r="T425" s="3"/>
    </row>
    <row r="426" spans="14:20" x14ac:dyDescent="0.25">
      <c r="R426" s="3"/>
      <c r="S426" s="3"/>
      <c r="T426" s="3"/>
    </row>
    <row r="427" spans="14:20" x14ac:dyDescent="0.25">
      <c r="R427" s="3"/>
      <c r="S427" s="3"/>
      <c r="T427" s="3"/>
    </row>
    <row r="428" spans="14:20" x14ac:dyDescent="0.25">
      <c r="N428" s="3"/>
      <c r="R428" s="3"/>
      <c r="S428" s="3"/>
      <c r="T428" s="3"/>
    </row>
    <row r="429" spans="14:20" x14ac:dyDescent="0.25">
      <c r="R429" s="3"/>
      <c r="S429" s="3"/>
      <c r="T429" s="3"/>
    </row>
    <row r="430" spans="14:20" x14ac:dyDescent="0.25">
      <c r="R430" s="3"/>
      <c r="S430" s="3"/>
      <c r="T430" s="3"/>
    </row>
    <row r="431" spans="14:20" x14ac:dyDescent="0.25">
      <c r="R431" s="3"/>
      <c r="T431" s="3"/>
    </row>
    <row r="432" spans="14:20" x14ac:dyDescent="0.25">
      <c r="R432" s="3"/>
      <c r="T432" s="3"/>
    </row>
    <row r="433" spans="18:20" x14ac:dyDescent="0.25">
      <c r="R433" s="3"/>
      <c r="T433" s="3"/>
    </row>
    <row r="434" spans="18:20" x14ac:dyDescent="0.25">
      <c r="R434" s="3"/>
      <c r="T434" s="3"/>
    </row>
    <row r="435" spans="18:20" x14ac:dyDescent="0.25">
      <c r="T435" s="3"/>
    </row>
    <row r="436" spans="18:20" x14ac:dyDescent="0.25">
      <c r="T436" s="3"/>
    </row>
    <row r="437" spans="18:20" x14ac:dyDescent="0.25">
      <c r="T437" s="3"/>
    </row>
    <row r="438" spans="18:20" x14ac:dyDescent="0.25">
      <c r="T438" s="3"/>
    </row>
    <row r="439" spans="18:20" x14ac:dyDescent="0.25">
      <c r="T439" s="3"/>
    </row>
    <row r="440" spans="18:20" x14ac:dyDescent="0.25">
      <c r="T440" s="3"/>
    </row>
    <row r="441" spans="18:20" x14ac:dyDescent="0.25">
      <c r="T441" s="3"/>
    </row>
    <row r="442" spans="18:20" x14ac:dyDescent="0.25">
      <c r="T442" s="3"/>
    </row>
    <row r="443" spans="18:20" x14ac:dyDescent="0.25">
      <c r="T443" s="3"/>
    </row>
    <row r="444" spans="18:20" x14ac:dyDescent="0.25">
      <c r="T444" s="3"/>
    </row>
    <row r="445" spans="18:20" x14ac:dyDescent="0.25">
      <c r="T445" s="3"/>
    </row>
    <row r="446" spans="18:20" x14ac:dyDescent="0.25">
      <c r="T446" s="3"/>
    </row>
    <row r="447" spans="18:20" x14ac:dyDescent="0.25">
      <c r="T447" s="3"/>
    </row>
  </sheetData>
  <sortState xmlns:xlrd2="http://schemas.microsoft.com/office/spreadsheetml/2017/richdata2" ref="T20:T426">
    <sortCondition ref="T20:T42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2C5E0-3E9C-4B31-9050-ED8FD78A4BD7}">
  <sheetPr>
    <pageSetUpPr fitToPage="1"/>
  </sheetPr>
  <dimension ref="B2:X526"/>
  <sheetViews>
    <sheetView tabSelected="1" zoomScaleNormal="100" workbookViewId="0">
      <selection activeCell="P19" sqref="P19"/>
    </sheetView>
  </sheetViews>
  <sheetFormatPr defaultRowHeight="15" x14ac:dyDescent="0.25"/>
  <cols>
    <col min="2" max="2" width="8.85546875" style="3"/>
    <col min="3" max="3" width="24.7109375" customWidth="1"/>
    <col min="4" max="4" width="8.85546875" style="3"/>
    <col min="5" max="12" width="6.7109375" style="3" customWidth="1"/>
    <col min="13" max="16" width="6.7109375" customWidth="1"/>
    <col min="20" max="20" width="16.28515625" customWidth="1"/>
  </cols>
  <sheetData>
    <row r="2" spans="2:21" s="1" customFormat="1" ht="23.25" x14ac:dyDescent="0.35">
      <c r="C2" s="24" t="s">
        <v>104</v>
      </c>
      <c r="D2" s="2"/>
      <c r="E2" s="2"/>
      <c r="F2" s="2"/>
      <c r="G2" s="2"/>
      <c r="H2" s="2"/>
      <c r="I2" s="2"/>
      <c r="J2" s="2"/>
      <c r="K2" s="2"/>
      <c r="L2" s="2"/>
      <c r="P2" s="19"/>
      <c r="Q2" s="19"/>
      <c r="R2" s="19"/>
      <c r="S2" s="3"/>
      <c r="T2" s="3"/>
    </row>
    <row r="3" spans="2:21" s="36" customFormat="1" ht="15.75" x14ac:dyDescent="0.25">
      <c r="B3" s="35"/>
      <c r="D3" s="35"/>
      <c r="E3" s="35"/>
      <c r="F3" s="35"/>
      <c r="G3" s="35"/>
      <c r="H3" s="35"/>
      <c r="I3" s="35"/>
      <c r="J3" s="35"/>
      <c r="K3" s="35"/>
      <c r="L3" s="35"/>
      <c r="S3" s="35"/>
      <c r="T3" s="35"/>
    </row>
    <row r="4" spans="2:21" s="36" customFormat="1" ht="15.75" x14ac:dyDescent="0.25">
      <c r="B4" s="35"/>
      <c r="D4" s="35"/>
      <c r="E4" s="35"/>
      <c r="F4" s="35"/>
      <c r="G4" s="35"/>
      <c r="H4" s="35"/>
      <c r="I4" s="35"/>
      <c r="J4" s="35"/>
      <c r="K4" s="35"/>
      <c r="L4" s="35"/>
      <c r="S4" s="35"/>
      <c r="T4" s="35"/>
    </row>
    <row r="5" spans="2:21" s="26" customFormat="1" ht="18.75" x14ac:dyDescent="0.3">
      <c r="B5" s="27"/>
      <c r="C5" s="34" t="s">
        <v>89</v>
      </c>
      <c r="D5" s="27"/>
      <c r="E5" s="27"/>
      <c r="F5" s="27"/>
      <c r="G5" s="27"/>
      <c r="H5" s="27"/>
      <c r="I5" s="27"/>
      <c r="J5" s="27"/>
      <c r="K5" s="27"/>
      <c r="L5" s="27"/>
      <c r="S5" s="27"/>
      <c r="T5" s="27"/>
    </row>
    <row r="6" spans="2:21" s="5" customFormat="1" x14ac:dyDescent="0.25">
      <c r="P6"/>
      <c r="Q6"/>
      <c r="R6"/>
      <c r="S6" s="3"/>
      <c r="T6" s="3"/>
    </row>
    <row r="7" spans="2:21" s="5" customFormat="1" ht="15.75" thickBot="1" x14ac:dyDescent="0.3">
      <c r="B7" s="6" t="s">
        <v>2</v>
      </c>
      <c r="C7" s="6" t="s">
        <v>0</v>
      </c>
      <c r="D7" s="6" t="s">
        <v>1</v>
      </c>
      <c r="E7" s="6" t="s">
        <v>61</v>
      </c>
      <c r="F7" s="6" t="s">
        <v>61</v>
      </c>
      <c r="G7" s="6" t="s">
        <v>56</v>
      </c>
      <c r="H7" s="6" t="s">
        <v>56</v>
      </c>
      <c r="I7" s="6" t="s">
        <v>52</v>
      </c>
      <c r="J7" s="6" t="s">
        <v>52</v>
      </c>
      <c r="K7" s="6" t="s">
        <v>62</v>
      </c>
      <c r="L7" s="6" t="s">
        <v>62</v>
      </c>
      <c r="M7" s="6" t="s">
        <v>51</v>
      </c>
      <c r="N7" s="6" t="s">
        <v>51</v>
      </c>
      <c r="O7" s="6" t="s">
        <v>63</v>
      </c>
      <c r="P7" s="6" t="s">
        <v>63</v>
      </c>
      <c r="Q7"/>
      <c r="R7"/>
      <c r="S7" s="3"/>
      <c r="T7" s="3"/>
    </row>
    <row r="8" spans="2:21" s="5" customFormat="1" x14ac:dyDescent="0.25">
      <c r="B8" s="3">
        <v>1900</v>
      </c>
      <c r="C8" s="29" t="s">
        <v>60</v>
      </c>
      <c r="D8" s="4">
        <v>107</v>
      </c>
      <c r="E8" s="9" t="s">
        <v>5</v>
      </c>
      <c r="F8" s="9" t="s">
        <v>5</v>
      </c>
      <c r="G8" s="3">
        <v>73</v>
      </c>
      <c r="H8" s="16">
        <f>G8/D8</f>
        <v>0.68224299065420557</v>
      </c>
      <c r="I8" s="3">
        <v>3</v>
      </c>
      <c r="J8" s="12">
        <f>I8/D8</f>
        <v>2.8037383177570093E-2</v>
      </c>
      <c r="K8" s="3">
        <v>15</v>
      </c>
      <c r="L8" s="12">
        <f>K8/D8</f>
        <v>0.14018691588785046</v>
      </c>
      <c r="M8" s="3">
        <v>12</v>
      </c>
      <c r="N8" s="12">
        <f>M8/D8</f>
        <v>0.11214953271028037</v>
      </c>
      <c r="O8" s="3">
        <v>4</v>
      </c>
      <c r="P8" s="8">
        <f>O8/D8</f>
        <v>3.7383177570093455E-2</v>
      </c>
      <c r="Q8"/>
      <c r="T8" s="3"/>
    </row>
    <row r="9" spans="2:21" s="5" customFormat="1" x14ac:dyDescent="0.25">
      <c r="B9" s="3">
        <v>1900</v>
      </c>
      <c r="C9" s="29" t="s">
        <v>55</v>
      </c>
      <c r="D9" s="4">
        <v>101</v>
      </c>
      <c r="E9" s="3">
        <v>73</v>
      </c>
      <c r="F9" s="16">
        <f>E9/D9</f>
        <v>0.72277227722772275</v>
      </c>
      <c r="G9" s="9" t="s">
        <v>5</v>
      </c>
      <c r="H9" s="9" t="s">
        <v>5</v>
      </c>
      <c r="I9" s="3">
        <v>14</v>
      </c>
      <c r="J9" s="8">
        <f>I9/D9</f>
        <v>0.13861386138613863</v>
      </c>
      <c r="K9" s="3">
        <v>6</v>
      </c>
      <c r="L9" s="12">
        <f>K9/D9</f>
        <v>5.9405940594059403E-2</v>
      </c>
      <c r="M9" s="3">
        <v>4</v>
      </c>
      <c r="N9" s="8">
        <f>M9/D9</f>
        <v>3.9603960396039604E-2</v>
      </c>
      <c r="O9" s="3">
        <v>4</v>
      </c>
      <c r="P9" s="12">
        <f>O9/D9</f>
        <v>3.9603960396039604E-2</v>
      </c>
      <c r="Q9"/>
      <c r="T9" s="3"/>
    </row>
    <row r="10" spans="2:21" s="5" customFormat="1" x14ac:dyDescent="0.25">
      <c r="B10" s="3">
        <v>1900</v>
      </c>
      <c r="C10" t="s">
        <v>53</v>
      </c>
      <c r="D10" s="4">
        <v>84</v>
      </c>
      <c r="E10" s="3">
        <v>3</v>
      </c>
      <c r="F10" s="12">
        <f>E10/D10</f>
        <v>3.5714285714285712E-2</v>
      </c>
      <c r="G10" s="3">
        <v>14</v>
      </c>
      <c r="H10" s="8">
        <f>G10/D10</f>
        <v>0.16666666666666666</v>
      </c>
      <c r="I10" s="9" t="s">
        <v>5</v>
      </c>
      <c r="J10" s="9" t="s">
        <v>5</v>
      </c>
      <c r="K10" s="3">
        <v>40</v>
      </c>
      <c r="L10" s="12">
        <f>K10/D10</f>
        <v>0.47619047619047616</v>
      </c>
      <c r="M10" s="3">
        <v>14</v>
      </c>
      <c r="N10" s="12">
        <f>M10/D10</f>
        <v>0.16666666666666666</v>
      </c>
      <c r="O10" s="3">
        <v>13</v>
      </c>
      <c r="P10" s="8">
        <f>O10/D10</f>
        <v>0.15476190476190477</v>
      </c>
      <c r="Q10"/>
      <c r="R10" s="18"/>
      <c r="S10" s="3"/>
    </row>
    <row r="11" spans="2:21" s="5" customFormat="1" x14ac:dyDescent="0.25">
      <c r="B11" s="3">
        <v>1900</v>
      </c>
      <c r="C11" s="30" t="s">
        <v>59</v>
      </c>
      <c r="D11" s="4">
        <v>64</v>
      </c>
      <c r="E11" s="3">
        <v>15</v>
      </c>
      <c r="F11" s="12">
        <f>E11/D11</f>
        <v>0.234375</v>
      </c>
      <c r="G11" s="3">
        <v>6</v>
      </c>
      <c r="H11" s="12">
        <f>G11/D11</f>
        <v>9.375E-2</v>
      </c>
      <c r="I11" s="3">
        <v>40</v>
      </c>
      <c r="J11" s="12">
        <f>I11/D11</f>
        <v>0.625</v>
      </c>
      <c r="K11" s="9" t="s">
        <v>5</v>
      </c>
      <c r="L11" s="9" t="s">
        <v>5</v>
      </c>
      <c r="M11" s="3">
        <v>1</v>
      </c>
      <c r="N11" s="8">
        <f>M11/D11</f>
        <v>1.5625E-2</v>
      </c>
      <c r="O11" s="3">
        <v>2</v>
      </c>
      <c r="P11" s="12">
        <f>O11/D11</f>
        <v>3.125E-2</v>
      </c>
      <c r="Q11"/>
      <c r="R11"/>
      <c r="S11" s="3"/>
      <c r="T11" s="3"/>
    </row>
    <row r="12" spans="2:21" s="5" customFormat="1" x14ac:dyDescent="0.25">
      <c r="B12" s="3">
        <v>1900</v>
      </c>
      <c r="C12" t="s">
        <v>54</v>
      </c>
      <c r="D12" s="4">
        <v>50</v>
      </c>
      <c r="E12" s="3">
        <v>12</v>
      </c>
      <c r="F12" s="8">
        <f>E12/D12</f>
        <v>0.24</v>
      </c>
      <c r="G12" s="3">
        <v>4</v>
      </c>
      <c r="H12" s="8">
        <f>G12/D12</f>
        <v>0.08</v>
      </c>
      <c r="I12" s="3">
        <v>14</v>
      </c>
      <c r="J12" s="8">
        <f>I12/D12</f>
        <v>0.28000000000000003</v>
      </c>
      <c r="K12" s="3">
        <v>1</v>
      </c>
      <c r="L12" s="8">
        <f>K12/D12</f>
        <v>0.02</v>
      </c>
      <c r="M12" s="9" t="s">
        <v>5</v>
      </c>
      <c r="N12" s="9" t="s">
        <v>5</v>
      </c>
      <c r="O12" s="3">
        <v>19</v>
      </c>
      <c r="P12" s="8">
        <f>O12/D12</f>
        <v>0.38</v>
      </c>
      <c r="Q12"/>
      <c r="R12"/>
      <c r="S12" s="3"/>
      <c r="T12" s="3"/>
    </row>
    <row r="13" spans="2:21" s="5" customFormat="1" x14ac:dyDescent="0.25">
      <c r="B13" s="3">
        <v>1900</v>
      </c>
      <c r="C13" t="s">
        <v>58</v>
      </c>
      <c r="D13" s="4">
        <v>42</v>
      </c>
      <c r="E13" s="3">
        <v>4</v>
      </c>
      <c r="F13" s="8">
        <f>E13/D13</f>
        <v>9.5238095238095233E-2</v>
      </c>
      <c r="G13" s="3">
        <v>4</v>
      </c>
      <c r="H13" s="8">
        <f>G13/D13</f>
        <v>9.5238095238095233E-2</v>
      </c>
      <c r="I13" s="3">
        <v>13</v>
      </c>
      <c r="J13" s="8">
        <f>I13/D13</f>
        <v>0.30952380952380953</v>
      </c>
      <c r="K13" s="3">
        <v>2</v>
      </c>
      <c r="L13" s="8">
        <f>K13/D13</f>
        <v>4.7619047619047616E-2</v>
      </c>
      <c r="M13" s="21">
        <v>19</v>
      </c>
      <c r="N13" s="8">
        <f>M13/D13</f>
        <v>0.45238095238095238</v>
      </c>
      <c r="O13" s="9" t="s">
        <v>5</v>
      </c>
      <c r="P13" s="9" t="s">
        <v>5</v>
      </c>
      <c r="Q13"/>
      <c r="R13"/>
      <c r="S13" s="3"/>
      <c r="T13" s="3"/>
    </row>
    <row r="14" spans="2:21" s="5" customFormat="1" x14ac:dyDescent="0.25">
      <c r="B14" s="3"/>
      <c r="C14" s="33" t="s">
        <v>101</v>
      </c>
      <c r="D14" s="3"/>
      <c r="E14" s="4">
        <f>SUM(E8:E13)</f>
        <v>107</v>
      </c>
      <c r="F14" s="4"/>
      <c r="G14" s="4">
        <f>SUM(G8:G13)</f>
        <v>101</v>
      </c>
      <c r="H14" s="4"/>
      <c r="I14" s="4">
        <f>SUM(I8:I13)</f>
        <v>84</v>
      </c>
      <c r="J14" s="4"/>
      <c r="K14" s="4">
        <f>SUM(K8:K13)</f>
        <v>64</v>
      </c>
      <c r="L14" s="3"/>
      <c r="M14" s="4">
        <f>SUM(M8:M13)</f>
        <v>50</v>
      </c>
      <c r="N14" s="4"/>
      <c r="O14" s="5">
        <f>SUM(O8:O13)</f>
        <v>42</v>
      </c>
      <c r="P14"/>
      <c r="Q14"/>
      <c r="R14"/>
      <c r="S14" s="3"/>
      <c r="T14" s="3"/>
      <c r="U14"/>
    </row>
    <row r="15" spans="2:21" s="5" customFormat="1" x14ac:dyDescent="0.25">
      <c r="B15" s="3"/>
      <c r="C15"/>
      <c r="D15" s="3"/>
      <c r="E15" s="4"/>
      <c r="F15" s="4"/>
      <c r="G15" s="4"/>
      <c r="H15" s="4"/>
      <c r="I15" s="4"/>
      <c r="J15" s="4"/>
      <c r="K15" s="4"/>
      <c r="L15" s="3"/>
      <c r="M15" s="4"/>
      <c r="N15" s="4"/>
      <c r="P15"/>
      <c r="Q15"/>
      <c r="R15"/>
      <c r="S15" s="3"/>
      <c r="T15" s="3"/>
      <c r="U15"/>
    </row>
    <row r="16" spans="2:21" s="5" customFormat="1" x14ac:dyDescent="0.25">
      <c r="B16" s="3"/>
      <c r="C16" s="5" t="s">
        <v>96</v>
      </c>
      <c r="D16" s="3">
        <v>162</v>
      </c>
      <c r="E16" s="12">
        <f>162/224</f>
        <v>0.7232142857142857</v>
      </c>
      <c r="F16" s="4"/>
      <c r="G16" s="18" t="s">
        <v>100</v>
      </c>
      <c r="H16" s="4"/>
      <c r="I16" s="4"/>
      <c r="J16" s="4"/>
      <c r="K16" s="4"/>
      <c r="L16" s="3"/>
      <c r="M16" s="4"/>
      <c r="N16" s="4"/>
      <c r="P16"/>
      <c r="Q16"/>
      <c r="R16"/>
      <c r="S16" s="3"/>
      <c r="T16" s="3"/>
      <c r="U16"/>
    </row>
    <row r="17" spans="2:22" s="5" customFormat="1" x14ac:dyDescent="0.25">
      <c r="B17" s="3"/>
      <c r="C17" s="5" t="s">
        <v>97</v>
      </c>
      <c r="D17" s="3">
        <v>62</v>
      </c>
      <c r="E17" s="12">
        <f>62/224</f>
        <v>0.2767857142857143</v>
      </c>
      <c r="F17" s="4"/>
      <c r="G17" s="4"/>
      <c r="H17" s="4"/>
      <c r="I17" s="4"/>
      <c r="J17" s="4"/>
      <c r="K17" s="4"/>
      <c r="L17" s="3"/>
      <c r="M17" s="4"/>
      <c r="N17" s="4"/>
      <c r="P17"/>
      <c r="Q17"/>
      <c r="R17"/>
      <c r="S17" s="3"/>
      <c r="T17" s="3"/>
      <c r="U17"/>
    </row>
    <row r="18" spans="2:22" s="5" customFormat="1" x14ac:dyDescent="0.25">
      <c r="B18" s="3"/>
      <c r="D18" s="3"/>
      <c r="E18" s="12"/>
      <c r="F18" s="4"/>
      <c r="G18" s="4"/>
      <c r="H18" s="4"/>
      <c r="I18" s="4"/>
      <c r="J18" s="4"/>
      <c r="K18" s="4"/>
      <c r="L18" s="3"/>
      <c r="M18" s="4"/>
      <c r="N18" s="4"/>
      <c r="P18"/>
      <c r="Q18"/>
      <c r="R18"/>
      <c r="S18" s="3"/>
      <c r="T18" s="3"/>
      <c r="U18"/>
    </row>
    <row r="19" spans="2:22" s="5" customFormat="1" x14ac:dyDescent="0.25">
      <c r="B19" s="3"/>
      <c r="D19" s="3"/>
      <c r="E19" s="12"/>
      <c r="F19" s="4"/>
      <c r="G19" s="4"/>
      <c r="H19" s="4"/>
      <c r="I19" s="4"/>
      <c r="J19" s="4"/>
      <c r="K19" s="4"/>
      <c r="L19" s="3"/>
      <c r="M19" s="4"/>
      <c r="N19" s="4"/>
      <c r="P19"/>
      <c r="Q19"/>
      <c r="R19"/>
      <c r="S19" s="3"/>
      <c r="T19" s="3"/>
      <c r="U19"/>
    </row>
    <row r="20" spans="2:22" s="5" customFormat="1" ht="15.75" thickBot="1" x14ac:dyDescent="0.3">
      <c r="B20" s="4"/>
      <c r="D20" s="3"/>
      <c r="E20" s="6" t="s">
        <v>56</v>
      </c>
      <c r="F20" s="6" t="s">
        <v>56</v>
      </c>
      <c r="G20" s="6" t="s">
        <v>61</v>
      </c>
      <c r="H20" s="6" t="s">
        <v>61</v>
      </c>
      <c r="I20" s="6" t="s">
        <v>52</v>
      </c>
      <c r="J20" s="6" t="s">
        <v>52</v>
      </c>
      <c r="K20" s="6" t="s">
        <v>62</v>
      </c>
      <c r="L20" s="6" t="s">
        <v>62</v>
      </c>
      <c r="M20" s="4"/>
      <c r="N20" s="4"/>
      <c r="P20"/>
      <c r="Q20"/>
      <c r="R20"/>
      <c r="S20" s="3"/>
      <c r="T20" s="3"/>
      <c r="U20"/>
    </row>
    <row r="21" spans="2:22" s="5" customFormat="1" x14ac:dyDescent="0.25">
      <c r="B21" s="3">
        <v>1900</v>
      </c>
      <c r="C21" s="29" t="s">
        <v>55</v>
      </c>
      <c r="D21" s="4">
        <v>136</v>
      </c>
      <c r="E21" s="9" t="s">
        <v>5</v>
      </c>
      <c r="F21" s="9" t="s">
        <v>5</v>
      </c>
      <c r="G21" s="3">
        <v>91</v>
      </c>
      <c r="H21" s="16">
        <f>G21/D21</f>
        <v>0.66911764705882348</v>
      </c>
      <c r="I21" s="3">
        <v>39</v>
      </c>
      <c r="J21" s="12">
        <f>I21/D21</f>
        <v>0.28676470588235292</v>
      </c>
      <c r="K21" s="3">
        <v>6</v>
      </c>
      <c r="L21" s="12">
        <f>K21/D21</f>
        <v>4.4117647058823532E-2</v>
      </c>
      <c r="M21" s="4"/>
      <c r="N21" s="4"/>
      <c r="P21"/>
      <c r="Q21"/>
      <c r="R21"/>
      <c r="S21" s="3"/>
      <c r="T21" s="3"/>
      <c r="U21"/>
    </row>
    <row r="22" spans="2:22" s="5" customFormat="1" x14ac:dyDescent="0.25">
      <c r="B22" s="3">
        <v>1900</v>
      </c>
      <c r="C22" s="29" t="s">
        <v>60</v>
      </c>
      <c r="D22" s="4">
        <v>121</v>
      </c>
      <c r="E22" s="3">
        <v>91</v>
      </c>
      <c r="F22" s="16">
        <f>E22/D22</f>
        <v>0.75206611570247939</v>
      </c>
      <c r="G22" s="9" t="s">
        <v>5</v>
      </c>
      <c r="H22" s="9" t="s">
        <v>5</v>
      </c>
      <c r="I22" s="3">
        <v>12</v>
      </c>
      <c r="J22" s="8">
        <f>I22/D22</f>
        <v>9.9173553719008267E-2</v>
      </c>
      <c r="K22" s="3">
        <v>18</v>
      </c>
      <c r="L22" s="12">
        <f>K22/D22</f>
        <v>0.1487603305785124</v>
      </c>
      <c r="M22" s="4"/>
      <c r="N22" s="4"/>
      <c r="P22"/>
      <c r="Q22"/>
      <c r="R22"/>
      <c r="S22" s="3"/>
      <c r="T22" s="3"/>
      <c r="U22"/>
    </row>
    <row r="23" spans="2:22" s="5" customFormat="1" x14ac:dyDescent="0.25">
      <c r="B23" s="3">
        <v>1900</v>
      </c>
      <c r="C23" t="s">
        <v>53</v>
      </c>
      <c r="D23" s="4">
        <v>114</v>
      </c>
      <c r="E23" s="3">
        <v>39</v>
      </c>
      <c r="F23" s="12">
        <f>E23/D23</f>
        <v>0.34210526315789475</v>
      </c>
      <c r="G23" s="3">
        <v>12</v>
      </c>
      <c r="H23" s="8">
        <f>G23/D23</f>
        <v>0.10526315789473684</v>
      </c>
      <c r="I23" s="9" t="s">
        <v>5</v>
      </c>
      <c r="J23" s="9" t="s">
        <v>5</v>
      </c>
      <c r="K23" s="3">
        <v>63</v>
      </c>
      <c r="L23" s="12">
        <f>K23/D23</f>
        <v>0.55263157894736847</v>
      </c>
      <c r="M23" s="4"/>
      <c r="N23" s="4"/>
      <c r="P23"/>
      <c r="Q23"/>
      <c r="R23"/>
      <c r="S23" s="3"/>
      <c r="T23" s="3"/>
      <c r="U23"/>
    </row>
    <row r="24" spans="2:22" s="5" customFormat="1" x14ac:dyDescent="0.25">
      <c r="B24" s="3">
        <v>1900</v>
      </c>
      <c r="C24" s="30" t="s">
        <v>59</v>
      </c>
      <c r="D24" s="4">
        <v>88</v>
      </c>
      <c r="E24" s="3">
        <v>6</v>
      </c>
      <c r="F24" s="12">
        <f>E24/D24</f>
        <v>6.8181818181818177E-2</v>
      </c>
      <c r="G24" s="3">
        <v>18</v>
      </c>
      <c r="H24" s="12">
        <f>G24/D24</f>
        <v>0.20454545454545456</v>
      </c>
      <c r="I24" s="3">
        <v>63</v>
      </c>
      <c r="J24" s="12">
        <f>I24/D24</f>
        <v>0.71590909090909094</v>
      </c>
      <c r="K24" s="9" t="s">
        <v>5</v>
      </c>
      <c r="L24" s="9" t="s">
        <v>5</v>
      </c>
      <c r="M24" s="4"/>
      <c r="N24" s="4"/>
      <c r="P24"/>
      <c r="Q24"/>
      <c r="R24"/>
      <c r="S24" s="3"/>
      <c r="T24" s="3"/>
      <c r="U24"/>
    </row>
    <row r="25" spans="2:22" x14ac:dyDescent="0.25">
      <c r="C25" s="33" t="s">
        <v>102</v>
      </c>
      <c r="E25" s="4">
        <f>SUM(E21:E24)</f>
        <v>136</v>
      </c>
      <c r="F25" s="4"/>
      <c r="G25" s="4">
        <f>SUM(G21:G24)</f>
        <v>121</v>
      </c>
      <c r="H25" s="4"/>
      <c r="I25" s="4">
        <f>SUM(I21:I24)</f>
        <v>114</v>
      </c>
      <c r="J25" s="4"/>
      <c r="K25" s="4">
        <f>SUM(K21:K24)+1</f>
        <v>88</v>
      </c>
      <c r="N25" s="3"/>
      <c r="O25" s="17"/>
      <c r="P25" s="18"/>
      <c r="S25" s="3"/>
      <c r="T25" s="3"/>
    </row>
    <row r="26" spans="2:22" x14ac:dyDescent="0.25">
      <c r="C26" s="33"/>
      <c r="E26" s="4"/>
      <c r="F26" s="4"/>
      <c r="G26" s="4"/>
      <c r="H26" s="4"/>
      <c r="I26" s="4"/>
      <c r="J26" s="4"/>
      <c r="K26" s="4"/>
      <c r="N26" s="3"/>
      <c r="O26" s="17"/>
      <c r="P26" s="18"/>
      <c r="S26" s="3"/>
      <c r="T26" s="3"/>
    </row>
    <row r="27" spans="2:22" x14ac:dyDescent="0.25">
      <c r="C27" s="5" t="s">
        <v>96</v>
      </c>
      <c r="D27" s="3">
        <f>91+63</f>
        <v>154</v>
      </c>
      <c r="E27" s="12">
        <f>154/229</f>
        <v>0.67248908296943233</v>
      </c>
      <c r="F27" s="4"/>
      <c r="G27" s="18" t="s">
        <v>100</v>
      </c>
      <c r="H27" s="4"/>
      <c r="I27" s="4"/>
      <c r="J27" s="4"/>
      <c r="K27" s="4"/>
      <c r="N27" s="3"/>
      <c r="O27" s="17"/>
      <c r="P27" s="18"/>
      <c r="S27" s="3"/>
      <c r="T27" s="3"/>
    </row>
    <row r="28" spans="2:22" x14ac:dyDescent="0.25">
      <c r="C28" s="5" t="s">
        <v>97</v>
      </c>
      <c r="D28" s="3">
        <f>39+6+15+15</f>
        <v>75</v>
      </c>
      <c r="E28" s="12">
        <f>75/229</f>
        <v>0.32751091703056767</v>
      </c>
      <c r="F28" s="4"/>
      <c r="G28" s="4"/>
      <c r="H28" s="4"/>
      <c r="I28" s="4"/>
      <c r="J28" s="4"/>
      <c r="K28" s="4"/>
      <c r="N28" s="3"/>
      <c r="O28" s="17"/>
      <c r="P28" s="18"/>
      <c r="S28" s="3"/>
      <c r="T28" s="3"/>
    </row>
    <row r="29" spans="2:22" x14ac:dyDescent="0.25">
      <c r="C29" s="5"/>
      <c r="E29" s="12"/>
      <c r="F29" s="4"/>
      <c r="G29" s="4"/>
      <c r="H29" s="4"/>
      <c r="I29" s="4"/>
      <c r="J29" s="4"/>
      <c r="K29" s="4"/>
      <c r="N29" s="3"/>
      <c r="O29" s="17"/>
      <c r="P29" s="18"/>
      <c r="S29" s="3"/>
      <c r="T29" s="3"/>
    </row>
    <row r="30" spans="2:22" x14ac:dyDescent="0.25">
      <c r="S30" s="3"/>
      <c r="T30" s="3"/>
    </row>
    <row r="31" spans="2:22" s="5" customFormat="1" ht="15.75" thickBot="1" x14ac:dyDescent="0.3">
      <c r="B31" s="4"/>
      <c r="D31" s="4"/>
      <c r="E31" s="6" t="s">
        <v>61</v>
      </c>
      <c r="F31" s="6" t="s">
        <v>61</v>
      </c>
      <c r="G31" s="6" t="s">
        <v>56</v>
      </c>
      <c r="H31" s="6" t="s">
        <v>56</v>
      </c>
      <c r="I31" s="6" t="s">
        <v>52</v>
      </c>
      <c r="J31" s="6" t="s">
        <v>52</v>
      </c>
      <c r="K31" s="6" t="s">
        <v>25</v>
      </c>
      <c r="L31" s="6" t="s">
        <v>25</v>
      </c>
      <c r="M31" s="4"/>
      <c r="N31" s="4"/>
      <c r="P31"/>
      <c r="Q31"/>
      <c r="R31"/>
      <c r="S31" s="3"/>
      <c r="T31" s="3"/>
      <c r="V31" s="3"/>
    </row>
    <row r="32" spans="2:22" s="5" customFormat="1" x14ac:dyDescent="0.25">
      <c r="B32" s="3">
        <v>1902</v>
      </c>
      <c r="C32" s="29" t="s">
        <v>60</v>
      </c>
      <c r="D32" s="4">
        <v>215</v>
      </c>
      <c r="E32" s="9" t="s">
        <v>5</v>
      </c>
      <c r="F32" s="9" t="s">
        <v>5</v>
      </c>
      <c r="G32" s="3">
        <v>151</v>
      </c>
      <c r="H32" s="16">
        <f>G32/D32</f>
        <v>0.70232558139534884</v>
      </c>
      <c r="I32" s="3">
        <v>56</v>
      </c>
      <c r="J32" s="8">
        <f>I32/D32</f>
        <v>0.26046511627906976</v>
      </c>
      <c r="K32" s="3">
        <v>8</v>
      </c>
      <c r="L32" s="8">
        <f>K32/D32</f>
        <v>3.7209302325581395E-2</v>
      </c>
      <c r="M32" s="3"/>
      <c r="N32" s="14"/>
      <c r="P32"/>
      <c r="Q32"/>
      <c r="V32" s="3"/>
    </row>
    <row r="33" spans="2:22" s="5" customFormat="1" x14ac:dyDescent="0.25">
      <c r="B33" s="3">
        <v>1902</v>
      </c>
      <c r="C33" s="29" t="s">
        <v>55</v>
      </c>
      <c r="D33" s="4">
        <v>176</v>
      </c>
      <c r="E33" s="3">
        <v>151</v>
      </c>
      <c r="F33" s="16">
        <f>E33/D33</f>
        <v>0.85795454545454541</v>
      </c>
      <c r="G33" s="9" t="s">
        <v>5</v>
      </c>
      <c r="H33" s="9" t="s">
        <v>5</v>
      </c>
      <c r="I33" s="3">
        <v>15</v>
      </c>
      <c r="J33" s="8">
        <f>I33/D33</f>
        <v>8.5227272727272721E-2</v>
      </c>
      <c r="K33" s="3">
        <v>9</v>
      </c>
      <c r="L33" s="8">
        <f>K33/D33</f>
        <v>5.113636363636364E-2</v>
      </c>
      <c r="M33" s="3"/>
      <c r="N33" s="17"/>
      <c r="Q33"/>
      <c r="T33" s="3"/>
      <c r="V33" s="3"/>
    </row>
    <row r="34" spans="2:22" s="5" customFormat="1" x14ac:dyDescent="0.25">
      <c r="B34" s="3">
        <v>1902</v>
      </c>
      <c r="C34" t="s">
        <v>53</v>
      </c>
      <c r="D34" s="4">
        <v>122</v>
      </c>
      <c r="E34" s="3">
        <v>56</v>
      </c>
      <c r="F34" s="8">
        <f>E34/D34</f>
        <v>0.45901639344262296</v>
      </c>
      <c r="G34" s="3">
        <v>15</v>
      </c>
      <c r="H34" s="8">
        <f>G34/D34</f>
        <v>0.12295081967213115</v>
      </c>
      <c r="I34" s="9" t="s">
        <v>5</v>
      </c>
      <c r="J34" s="9" t="s">
        <v>5</v>
      </c>
      <c r="K34" s="3">
        <v>51</v>
      </c>
      <c r="L34" s="12">
        <f>K34/D34</f>
        <v>0.41803278688524592</v>
      </c>
      <c r="M34" s="3"/>
      <c r="N34" s="14"/>
      <c r="P34"/>
      <c r="Q34"/>
      <c r="R34"/>
      <c r="S34" s="3"/>
      <c r="V34" s="3"/>
    </row>
    <row r="35" spans="2:22" s="5" customFormat="1" x14ac:dyDescent="0.25">
      <c r="B35" s="3">
        <v>1902</v>
      </c>
      <c r="C35" s="28" t="s">
        <v>29</v>
      </c>
      <c r="D35" s="4">
        <v>68</v>
      </c>
      <c r="E35" s="3">
        <v>8</v>
      </c>
      <c r="F35" s="8">
        <f>E35/D35</f>
        <v>0.11764705882352941</v>
      </c>
      <c r="G35" s="3">
        <v>9</v>
      </c>
      <c r="H35" s="8">
        <f>G35/D35</f>
        <v>0.13235294117647059</v>
      </c>
      <c r="I35" s="3">
        <v>51</v>
      </c>
      <c r="J35" s="12">
        <f>I35/D35</f>
        <v>0.75</v>
      </c>
      <c r="K35" s="9" t="s">
        <v>5</v>
      </c>
      <c r="L35" s="9" t="s">
        <v>5</v>
      </c>
      <c r="M35" s="3"/>
      <c r="N35" s="18"/>
      <c r="P35"/>
      <c r="Q35"/>
      <c r="R35"/>
      <c r="S35" s="3"/>
      <c r="T35" s="3"/>
      <c r="V35" s="3"/>
    </row>
    <row r="36" spans="2:22" s="5" customFormat="1" x14ac:dyDescent="0.25">
      <c r="B36" s="3"/>
      <c r="C36"/>
      <c r="D36" s="3"/>
      <c r="E36" s="4">
        <f>SUM(E32:E35)</f>
        <v>215</v>
      </c>
      <c r="F36" s="4"/>
      <c r="G36" s="4">
        <f>SUM(G32:G35)+1</f>
        <v>176</v>
      </c>
      <c r="H36" s="4"/>
      <c r="I36" s="4">
        <f>SUM(I32:I35)</f>
        <v>122</v>
      </c>
      <c r="J36" s="4"/>
      <c r="K36" s="4">
        <f>SUM(K32:K35)</f>
        <v>68</v>
      </c>
      <c r="L36" s="3"/>
      <c r="M36" s="4"/>
      <c r="N36"/>
      <c r="P36"/>
      <c r="Q36"/>
      <c r="R36"/>
      <c r="S36" s="3"/>
      <c r="T36" s="3"/>
      <c r="V36" s="3"/>
    </row>
    <row r="37" spans="2:22" s="5" customFormat="1" x14ac:dyDescent="0.25">
      <c r="B37" s="3"/>
      <c r="C37"/>
      <c r="D37" s="3"/>
      <c r="E37" s="4"/>
      <c r="F37" s="4"/>
      <c r="G37" s="4"/>
      <c r="H37" s="4"/>
      <c r="I37" s="4"/>
      <c r="J37" s="4"/>
      <c r="K37" s="4"/>
      <c r="L37" s="3"/>
      <c r="M37" s="4"/>
      <c r="N37"/>
      <c r="P37"/>
      <c r="Q37"/>
      <c r="R37"/>
      <c r="S37" s="3"/>
      <c r="T37" s="3"/>
      <c r="V37" s="3"/>
    </row>
    <row r="38" spans="2:22" s="5" customFormat="1" x14ac:dyDescent="0.25">
      <c r="B38" s="3"/>
      <c r="C38" s="5" t="s">
        <v>96</v>
      </c>
      <c r="D38" s="3">
        <f>151</f>
        <v>151</v>
      </c>
      <c r="E38" s="12">
        <f>151/290</f>
        <v>0.52068965517241383</v>
      </c>
      <c r="F38" s="4"/>
      <c r="G38" s="4"/>
      <c r="H38" s="4"/>
      <c r="I38" s="4"/>
      <c r="J38" s="4"/>
      <c r="K38" s="4"/>
      <c r="L38" s="3"/>
      <c r="M38" s="4"/>
      <c r="N38"/>
      <c r="P38"/>
      <c r="Q38"/>
      <c r="R38"/>
      <c r="S38" s="3"/>
      <c r="T38" s="3"/>
      <c r="V38" s="3"/>
    </row>
    <row r="39" spans="2:22" s="5" customFormat="1" x14ac:dyDescent="0.25">
      <c r="B39" s="3"/>
      <c r="C39" s="5" t="s">
        <v>97</v>
      </c>
      <c r="D39" s="3">
        <f>8+9+51+56+15</f>
        <v>139</v>
      </c>
      <c r="E39" s="12">
        <f>139/290</f>
        <v>0.47931034482758622</v>
      </c>
      <c r="F39" s="4"/>
      <c r="G39" s="4"/>
      <c r="H39" s="4"/>
      <c r="I39" s="4"/>
      <c r="J39" s="4"/>
      <c r="K39" s="4"/>
      <c r="L39" s="3"/>
      <c r="M39" s="4"/>
      <c r="N39"/>
      <c r="P39"/>
      <c r="Q39"/>
      <c r="R39"/>
      <c r="S39" s="3"/>
      <c r="T39" s="3"/>
      <c r="V39" s="3"/>
    </row>
    <row r="40" spans="2:22" x14ac:dyDescent="0.25">
      <c r="N40" s="3"/>
      <c r="O40" s="17"/>
      <c r="S40" s="3"/>
      <c r="T40" s="3"/>
      <c r="U40" s="3"/>
      <c r="V40" s="3"/>
    </row>
    <row r="41" spans="2:22" x14ac:dyDescent="0.25">
      <c r="N41" s="3"/>
      <c r="P41" s="20"/>
      <c r="Q41" s="18"/>
      <c r="S41" s="3"/>
      <c r="T41" s="3"/>
      <c r="V41" s="3"/>
    </row>
    <row r="42" spans="2:22" ht="15.75" thickBot="1" x14ac:dyDescent="0.3">
      <c r="B42" s="4"/>
      <c r="C42" s="5"/>
      <c r="D42" s="4"/>
      <c r="E42" s="6" t="s">
        <v>61</v>
      </c>
      <c r="F42" s="6" t="s">
        <v>61</v>
      </c>
      <c r="G42" s="6" t="s">
        <v>65</v>
      </c>
      <c r="H42" s="6" t="s">
        <v>65</v>
      </c>
      <c r="I42" s="6" t="s">
        <v>25</v>
      </c>
      <c r="J42" s="6" t="s">
        <v>25</v>
      </c>
      <c r="K42" s="6" t="s">
        <v>68</v>
      </c>
      <c r="L42" s="6" t="s">
        <v>68</v>
      </c>
      <c r="M42" s="4"/>
      <c r="N42" s="4"/>
      <c r="S42" s="3"/>
      <c r="T42" s="3"/>
      <c r="V42" s="3"/>
    </row>
    <row r="43" spans="2:22" x14ac:dyDescent="0.25">
      <c r="B43" s="3">
        <v>1903</v>
      </c>
      <c r="C43" s="29" t="s">
        <v>60</v>
      </c>
      <c r="D43" s="4">
        <v>266</v>
      </c>
      <c r="E43" s="9" t="s">
        <v>5</v>
      </c>
      <c r="F43" s="9" t="s">
        <v>5</v>
      </c>
      <c r="G43" s="3">
        <v>225</v>
      </c>
      <c r="H43" s="16">
        <f>G43/D43</f>
        <v>0.84586466165413532</v>
      </c>
      <c r="I43" s="3">
        <v>38</v>
      </c>
      <c r="J43" s="8">
        <f>I43/D43</f>
        <v>0.14285714285714285</v>
      </c>
      <c r="K43" s="3">
        <v>3</v>
      </c>
      <c r="L43" s="8">
        <f>K43/D43</f>
        <v>1.1278195488721804E-2</v>
      </c>
      <c r="M43" s="3"/>
      <c r="N43" s="18"/>
      <c r="P43" s="3"/>
    </row>
    <row r="44" spans="2:22" x14ac:dyDescent="0.25">
      <c r="B44" s="3">
        <v>1903</v>
      </c>
      <c r="C44" s="29" t="s">
        <v>66</v>
      </c>
      <c r="D44" s="4">
        <v>231</v>
      </c>
      <c r="E44" s="3">
        <v>225</v>
      </c>
      <c r="F44" s="16">
        <f>E44/D44</f>
        <v>0.97402597402597402</v>
      </c>
      <c r="G44" s="9" t="s">
        <v>5</v>
      </c>
      <c r="H44" s="9" t="s">
        <v>5</v>
      </c>
      <c r="I44" s="3">
        <v>2</v>
      </c>
      <c r="J44" s="8">
        <f>I44/D44</f>
        <v>8.658008658008658E-3</v>
      </c>
      <c r="K44" s="3">
        <v>3</v>
      </c>
      <c r="L44" s="8">
        <f>K44/D44</f>
        <v>1.2987012987012988E-2</v>
      </c>
      <c r="M44" s="3"/>
      <c r="N44" s="17"/>
      <c r="O44" s="5"/>
      <c r="P44" s="5"/>
      <c r="T44" s="3"/>
      <c r="V44" s="3"/>
    </row>
    <row r="45" spans="2:22" x14ac:dyDescent="0.25">
      <c r="B45" s="3">
        <v>1903</v>
      </c>
      <c r="C45" s="28" t="s">
        <v>29</v>
      </c>
      <c r="D45" s="4">
        <v>89</v>
      </c>
      <c r="E45" s="3">
        <v>38</v>
      </c>
      <c r="F45" s="8">
        <f>E45/D45</f>
        <v>0.42696629213483145</v>
      </c>
      <c r="G45" s="3">
        <v>2</v>
      </c>
      <c r="H45" s="8">
        <f>G45/D45</f>
        <v>2.247191011235955E-2</v>
      </c>
      <c r="I45" s="9" t="s">
        <v>5</v>
      </c>
      <c r="J45" s="9" t="s">
        <v>5</v>
      </c>
      <c r="K45" s="3">
        <v>49</v>
      </c>
      <c r="L45" s="15">
        <f>K45/D45</f>
        <v>0.550561797752809</v>
      </c>
      <c r="M45" s="3"/>
      <c r="N45" s="14"/>
      <c r="S45" s="3"/>
      <c r="T45" s="3"/>
      <c r="V45" s="3"/>
    </row>
    <row r="46" spans="2:22" x14ac:dyDescent="0.25">
      <c r="B46" s="3">
        <v>1903</v>
      </c>
      <c r="C46" s="28" t="s">
        <v>67</v>
      </c>
      <c r="D46" s="4">
        <v>55</v>
      </c>
      <c r="E46" s="3">
        <v>3</v>
      </c>
      <c r="F46" s="8">
        <f>E46/D46</f>
        <v>5.4545454545454543E-2</v>
      </c>
      <c r="G46" s="3">
        <v>3</v>
      </c>
      <c r="H46" s="8">
        <f>G46/D46</f>
        <v>5.4545454545454543E-2</v>
      </c>
      <c r="I46" s="3">
        <v>49</v>
      </c>
      <c r="J46" s="15">
        <f>I46/D46</f>
        <v>0.89090909090909087</v>
      </c>
      <c r="K46" s="9" t="s">
        <v>5</v>
      </c>
      <c r="L46" s="9" t="s">
        <v>5</v>
      </c>
      <c r="M46" s="3"/>
      <c r="N46" s="14"/>
      <c r="S46" s="3"/>
      <c r="T46" s="3"/>
      <c r="V46" s="3"/>
    </row>
    <row r="47" spans="2:22" x14ac:dyDescent="0.25">
      <c r="E47" s="4">
        <f>SUM(E43:E46)</f>
        <v>266</v>
      </c>
      <c r="F47" s="4"/>
      <c r="G47" s="4">
        <f>SUM(G43:G46)+1</f>
        <v>231</v>
      </c>
      <c r="H47" s="4"/>
      <c r="I47" s="4">
        <f>SUM(I43:I46)</f>
        <v>89</v>
      </c>
      <c r="J47" s="4"/>
      <c r="K47" s="4">
        <f>SUM(K43:K46)</f>
        <v>55</v>
      </c>
      <c r="M47" s="4"/>
      <c r="S47" s="3"/>
      <c r="T47" s="3"/>
      <c r="V47" s="3"/>
    </row>
    <row r="48" spans="2:22" x14ac:dyDescent="0.25">
      <c r="N48" s="17"/>
      <c r="O48" s="18"/>
      <c r="S48" s="3"/>
      <c r="T48" s="3"/>
      <c r="V48" s="3"/>
    </row>
    <row r="49" spans="2:22" x14ac:dyDescent="0.25">
      <c r="C49" s="5" t="s">
        <v>96</v>
      </c>
      <c r="D49" s="3">
        <f>225+49</f>
        <v>274</v>
      </c>
      <c r="E49" s="8">
        <f>274/323</f>
        <v>0.84829721362229105</v>
      </c>
      <c r="N49" s="3"/>
      <c r="R49" s="3"/>
      <c r="S49" s="3"/>
      <c r="T49" s="3"/>
      <c r="V49" s="3"/>
    </row>
    <row r="50" spans="2:22" x14ac:dyDescent="0.25">
      <c r="C50" s="5" t="s">
        <v>97</v>
      </c>
      <c r="D50" s="3">
        <f>38+3+2+3</f>
        <v>46</v>
      </c>
      <c r="E50" s="8">
        <f>46/323</f>
        <v>0.14241486068111456</v>
      </c>
      <c r="N50" s="3"/>
      <c r="R50" s="3"/>
      <c r="S50" s="3"/>
      <c r="T50" s="3"/>
      <c r="V50" s="3"/>
    </row>
    <row r="51" spans="2:22" x14ac:dyDescent="0.25">
      <c r="N51" s="3"/>
      <c r="R51" s="3"/>
      <c r="S51" s="3"/>
      <c r="T51" s="3"/>
      <c r="V51" s="3"/>
    </row>
    <row r="52" spans="2:22" x14ac:dyDescent="0.25">
      <c r="N52" s="3"/>
      <c r="R52" s="3"/>
      <c r="S52" s="3"/>
      <c r="T52" s="3"/>
      <c r="V52" s="3"/>
    </row>
    <row r="53" spans="2:22" x14ac:dyDescent="0.25">
      <c r="N53" s="3"/>
      <c r="R53" s="3"/>
      <c r="S53" s="3"/>
      <c r="T53" s="3"/>
      <c r="V53" s="3"/>
    </row>
    <row r="54" spans="2:22" ht="18.75" x14ac:dyDescent="0.3">
      <c r="C54" s="34" t="s">
        <v>95</v>
      </c>
      <c r="S54" s="3"/>
      <c r="T54" s="3"/>
    </row>
    <row r="55" spans="2:22" s="5" customFormat="1" x14ac:dyDescent="0.25">
      <c r="O55"/>
      <c r="P55"/>
      <c r="Q55"/>
      <c r="R55"/>
      <c r="S55" s="3"/>
      <c r="T55" s="3"/>
    </row>
    <row r="56" spans="2:22" s="5" customFormat="1" ht="15.75" thickBot="1" x14ac:dyDescent="0.3">
      <c r="B56" s="6" t="s">
        <v>2</v>
      </c>
      <c r="C56" s="7" t="s">
        <v>0</v>
      </c>
      <c r="D56" s="6" t="s">
        <v>1</v>
      </c>
      <c r="E56" s="6" t="s">
        <v>11</v>
      </c>
      <c r="F56" s="6" t="s">
        <v>11</v>
      </c>
      <c r="G56" s="6" t="s">
        <v>70</v>
      </c>
      <c r="H56" s="6" t="s">
        <v>70</v>
      </c>
      <c r="I56" s="6" t="s">
        <v>74</v>
      </c>
      <c r="J56" s="6" t="s">
        <v>74</v>
      </c>
      <c r="K56" s="6" t="s">
        <v>75</v>
      </c>
      <c r="L56" s="6" t="s">
        <v>75</v>
      </c>
      <c r="M56" s="3"/>
      <c r="N56" s="3"/>
      <c r="O56" s="3"/>
      <c r="P56"/>
      <c r="Q56"/>
      <c r="R56"/>
      <c r="S56" s="3"/>
      <c r="T56" s="3"/>
    </row>
    <row r="57" spans="2:22" s="5" customFormat="1" x14ac:dyDescent="0.25">
      <c r="B57" s="3">
        <v>1900</v>
      </c>
      <c r="C57" s="29" t="s">
        <v>71</v>
      </c>
      <c r="D57" s="4">
        <v>154</v>
      </c>
      <c r="E57" s="9" t="s">
        <v>5</v>
      </c>
      <c r="F57" s="9" t="s">
        <v>5</v>
      </c>
      <c r="G57" s="3">
        <v>38</v>
      </c>
      <c r="H57" s="12">
        <f>G57/D57</f>
        <v>0.24675324675324675</v>
      </c>
      <c r="I57" s="3">
        <v>13</v>
      </c>
      <c r="J57" s="12">
        <f>I57/D57</f>
        <v>8.4415584415584416E-2</v>
      </c>
      <c r="K57" s="3">
        <v>103</v>
      </c>
      <c r="L57" s="16">
        <f>K57/D57</f>
        <v>0.66883116883116878</v>
      </c>
      <c r="M57" s="3"/>
      <c r="P57"/>
      <c r="Q57"/>
      <c r="R57"/>
      <c r="S57" s="3"/>
      <c r="T57" s="23"/>
    </row>
    <row r="58" spans="2:22" s="5" customFormat="1" x14ac:dyDescent="0.25">
      <c r="B58" s="3">
        <v>1900</v>
      </c>
      <c r="C58" s="28" t="s">
        <v>69</v>
      </c>
      <c r="D58" s="4">
        <v>154</v>
      </c>
      <c r="E58" s="3">
        <v>38</v>
      </c>
      <c r="F58" s="12">
        <f>E58/D58</f>
        <v>0.24675324675324675</v>
      </c>
      <c r="G58" s="9" t="s">
        <v>5</v>
      </c>
      <c r="H58" s="9" t="s">
        <v>5</v>
      </c>
      <c r="I58" s="3">
        <v>109</v>
      </c>
      <c r="J58" s="15">
        <f>I58/D58</f>
        <v>0.70779220779220775</v>
      </c>
      <c r="K58" s="3">
        <v>7</v>
      </c>
      <c r="L58" s="12">
        <f>K58/D58</f>
        <v>4.5454545454545456E-2</v>
      </c>
      <c r="M58" s="3"/>
      <c r="P58"/>
      <c r="Q58"/>
      <c r="R58"/>
      <c r="S58" s="3"/>
      <c r="T58" s="23"/>
    </row>
    <row r="59" spans="2:22" s="5" customFormat="1" x14ac:dyDescent="0.25">
      <c r="B59" s="3">
        <v>1900</v>
      </c>
      <c r="C59" s="28" t="s">
        <v>72</v>
      </c>
      <c r="D59" s="4">
        <v>125</v>
      </c>
      <c r="E59" s="3">
        <v>13</v>
      </c>
      <c r="F59" s="12">
        <f>E59/D59</f>
        <v>0.104</v>
      </c>
      <c r="G59" s="3">
        <v>109</v>
      </c>
      <c r="H59" s="15">
        <f>G59/D59</f>
        <v>0.872</v>
      </c>
      <c r="I59" s="9" t="s">
        <v>5</v>
      </c>
      <c r="J59" s="9" t="s">
        <v>5</v>
      </c>
      <c r="K59" s="3">
        <v>3</v>
      </c>
      <c r="L59" s="12">
        <f>K59/D59</f>
        <v>2.4E-2</v>
      </c>
      <c r="M59" s="3"/>
      <c r="N59" s="3"/>
      <c r="O59" s="22"/>
      <c r="P59"/>
      <c r="Q59"/>
      <c r="R59"/>
      <c r="S59" s="3"/>
      <c r="T59" s="23"/>
    </row>
    <row r="60" spans="2:22" s="5" customFormat="1" x14ac:dyDescent="0.25">
      <c r="B60" s="3">
        <v>1900</v>
      </c>
      <c r="C60" s="29" t="s">
        <v>73</v>
      </c>
      <c r="D60" s="4">
        <v>113</v>
      </c>
      <c r="E60" s="3">
        <v>103</v>
      </c>
      <c r="F60" s="16">
        <f>E60/D60</f>
        <v>0.91150442477876104</v>
      </c>
      <c r="G60" s="3">
        <v>7</v>
      </c>
      <c r="H60" s="12">
        <f>G60/D60</f>
        <v>6.1946902654867256E-2</v>
      </c>
      <c r="I60" s="3">
        <v>3</v>
      </c>
      <c r="J60" s="12">
        <f>I60/D60</f>
        <v>2.6548672566371681E-2</v>
      </c>
      <c r="K60" s="9" t="s">
        <v>5</v>
      </c>
      <c r="L60" s="9" t="s">
        <v>5</v>
      </c>
      <c r="M60" s="3"/>
      <c r="N60" s="3"/>
      <c r="O60" s="22"/>
      <c r="P60"/>
      <c r="Q60"/>
      <c r="R60"/>
      <c r="S60" s="3"/>
      <c r="T60" s="23"/>
    </row>
    <row r="61" spans="2:22" s="5" customFormat="1" x14ac:dyDescent="0.25">
      <c r="B61" s="3"/>
      <c r="C61"/>
      <c r="D61" s="3"/>
      <c r="E61" s="4">
        <f>SUM(E57:E60)</f>
        <v>154</v>
      </c>
      <c r="F61" s="4"/>
      <c r="G61" s="4">
        <f>SUM(G57:G60)</f>
        <v>154</v>
      </c>
      <c r="H61" s="4"/>
      <c r="I61" s="4">
        <f>SUM(I57:I60)</f>
        <v>125</v>
      </c>
      <c r="J61" s="4"/>
      <c r="K61" s="4">
        <f>SUM(K57:K60)</f>
        <v>113</v>
      </c>
      <c r="L61" s="3"/>
      <c r="M61" s="3"/>
      <c r="N61"/>
      <c r="O61"/>
      <c r="P61"/>
      <c r="Q61"/>
      <c r="R61"/>
      <c r="S61" s="3"/>
      <c r="T61" s="23"/>
      <c r="U61"/>
    </row>
    <row r="62" spans="2:22" s="5" customFormat="1" x14ac:dyDescent="0.25">
      <c r="B62" s="3"/>
      <c r="C62"/>
      <c r="D62" s="3"/>
      <c r="E62" s="4"/>
      <c r="F62" s="4"/>
      <c r="G62" s="4"/>
      <c r="H62" s="4"/>
      <c r="I62" s="4"/>
      <c r="J62" s="4"/>
      <c r="K62" s="4"/>
      <c r="L62" s="3"/>
      <c r="M62" s="3"/>
      <c r="N62"/>
      <c r="O62"/>
      <c r="P62"/>
      <c r="Q62"/>
      <c r="R62"/>
      <c r="S62" s="3"/>
      <c r="T62" s="23"/>
      <c r="U62"/>
    </row>
    <row r="63" spans="2:22" s="5" customFormat="1" x14ac:dyDescent="0.25">
      <c r="B63" s="3"/>
      <c r="C63" s="5" t="s">
        <v>96</v>
      </c>
      <c r="D63" s="3">
        <f>103+109</f>
        <v>212</v>
      </c>
      <c r="E63" s="8">
        <f>212/273</f>
        <v>0.77655677655677657</v>
      </c>
      <c r="F63" s="4"/>
      <c r="G63" s="4"/>
      <c r="H63" s="4"/>
      <c r="I63" s="4"/>
      <c r="J63" s="4"/>
      <c r="K63" s="4"/>
      <c r="L63" s="3"/>
      <c r="M63" s="3"/>
      <c r="N63"/>
      <c r="O63"/>
      <c r="P63"/>
      <c r="Q63"/>
      <c r="R63"/>
      <c r="S63" s="3"/>
      <c r="T63" s="23"/>
      <c r="U63"/>
    </row>
    <row r="64" spans="2:22" x14ac:dyDescent="0.25">
      <c r="C64" s="5" t="s">
        <v>97</v>
      </c>
      <c r="D64" s="25">
        <f>38+13+7+3</f>
        <v>61</v>
      </c>
      <c r="E64" s="22">
        <f>61/273</f>
        <v>0.22344322344322345</v>
      </c>
      <c r="K64" s="18"/>
      <c r="L64" s="18"/>
      <c r="N64" s="17"/>
      <c r="O64" s="18"/>
      <c r="S64" s="3"/>
      <c r="T64" s="3"/>
    </row>
    <row r="65" spans="2:22" x14ac:dyDescent="0.25">
      <c r="C65" s="5"/>
      <c r="K65" s="18"/>
      <c r="L65" s="18"/>
      <c r="N65" s="17"/>
      <c r="O65" s="18"/>
      <c r="S65" s="3"/>
      <c r="T65" s="3"/>
    </row>
    <row r="66" spans="2:22" x14ac:dyDescent="0.25">
      <c r="S66" s="3"/>
      <c r="T66" s="3"/>
    </row>
    <row r="67" spans="2:22" s="5" customFormat="1" ht="15.75" thickBot="1" x14ac:dyDescent="0.3">
      <c r="B67" s="4"/>
      <c r="D67" s="4"/>
      <c r="E67" s="6" t="s">
        <v>70</v>
      </c>
      <c r="F67" s="6" t="s">
        <v>70</v>
      </c>
      <c r="G67" s="6" t="s">
        <v>17</v>
      </c>
      <c r="H67" s="6" t="s">
        <v>17</v>
      </c>
      <c r="I67" s="6" t="s">
        <v>74</v>
      </c>
      <c r="J67" s="6" t="s">
        <v>74</v>
      </c>
      <c r="K67" s="6" t="s">
        <v>78</v>
      </c>
      <c r="L67" s="6" t="s">
        <v>78</v>
      </c>
      <c r="M67" s="4"/>
      <c r="O67"/>
      <c r="P67"/>
      <c r="Q67"/>
      <c r="R67"/>
      <c r="S67" s="3"/>
      <c r="T67" s="23"/>
      <c r="V67" s="3"/>
    </row>
    <row r="68" spans="2:22" s="5" customFormat="1" x14ac:dyDescent="0.25">
      <c r="B68" s="3">
        <v>1902</v>
      </c>
      <c r="C68" s="28" t="s">
        <v>69</v>
      </c>
      <c r="D68" s="4">
        <v>189</v>
      </c>
      <c r="E68" s="9" t="s">
        <v>5</v>
      </c>
      <c r="F68" s="9" t="s">
        <v>5</v>
      </c>
      <c r="G68" s="3">
        <v>36</v>
      </c>
      <c r="H68" s="12">
        <f>G68/D68</f>
        <v>0.19047619047619047</v>
      </c>
      <c r="I68" s="3">
        <v>140</v>
      </c>
      <c r="J68" s="15">
        <f>I68/D68</f>
        <v>0.7407407407407407</v>
      </c>
      <c r="K68" s="3">
        <v>14</v>
      </c>
      <c r="L68" s="8">
        <f>K68/D68</f>
        <v>7.407407407407407E-2</v>
      </c>
      <c r="M68" s="3"/>
      <c r="P68"/>
      <c r="Q68"/>
      <c r="R68"/>
      <c r="S68" s="3"/>
      <c r="T68" s="23"/>
      <c r="V68" s="3"/>
    </row>
    <row r="69" spans="2:22" s="5" customFormat="1" x14ac:dyDescent="0.25">
      <c r="B69" s="3">
        <v>1902</v>
      </c>
      <c r="C69" s="29" t="s">
        <v>76</v>
      </c>
      <c r="D69" s="4">
        <v>169</v>
      </c>
      <c r="E69" s="3">
        <v>36</v>
      </c>
      <c r="F69" s="12">
        <f>E69/D69</f>
        <v>0.21301775147928995</v>
      </c>
      <c r="G69" s="9" t="s">
        <v>5</v>
      </c>
      <c r="H69" s="9" t="s">
        <v>5</v>
      </c>
      <c r="I69" s="3">
        <v>12</v>
      </c>
      <c r="J69" s="8">
        <f>I69/D69</f>
        <v>7.1005917159763315E-2</v>
      </c>
      <c r="K69" s="3">
        <v>122</v>
      </c>
      <c r="L69" s="16">
        <f>K69/D69</f>
        <v>0.72189349112426038</v>
      </c>
      <c r="M69" s="3"/>
      <c r="P69"/>
      <c r="Q69"/>
      <c r="R69"/>
      <c r="S69" s="3"/>
      <c r="T69" s="23"/>
      <c r="V69" s="3"/>
    </row>
    <row r="70" spans="2:22" s="5" customFormat="1" x14ac:dyDescent="0.25">
      <c r="B70" s="3">
        <v>1902</v>
      </c>
      <c r="C70" s="28" t="s">
        <v>72</v>
      </c>
      <c r="D70" s="4">
        <v>161</v>
      </c>
      <c r="E70" s="3">
        <v>140</v>
      </c>
      <c r="F70" s="15">
        <f>E70/D70</f>
        <v>0.86956521739130432</v>
      </c>
      <c r="G70" s="3">
        <v>12</v>
      </c>
      <c r="H70" s="8">
        <f>G70/D70</f>
        <v>7.4534161490683232E-2</v>
      </c>
      <c r="I70" s="9" t="s">
        <v>5</v>
      </c>
      <c r="J70" s="9" t="s">
        <v>5</v>
      </c>
      <c r="K70" s="3">
        <v>9</v>
      </c>
      <c r="L70" s="12">
        <f>K70/D70</f>
        <v>5.5900621118012424E-2</v>
      </c>
      <c r="M70" s="3"/>
      <c r="N70"/>
      <c r="O70"/>
      <c r="P70"/>
      <c r="Q70"/>
      <c r="R70"/>
      <c r="S70" s="3"/>
      <c r="T70" s="23"/>
      <c r="V70" s="3"/>
    </row>
    <row r="71" spans="2:22" s="5" customFormat="1" x14ac:dyDescent="0.25">
      <c r="B71" s="3">
        <v>1902</v>
      </c>
      <c r="C71" s="29" t="s">
        <v>77</v>
      </c>
      <c r="D71" s="4">
        <v>145</v>
      </c>
      <c r="E71" s="3">
        <v>14</v>
      </c>
      <c r="F71" s="8">
        <f>E71/D71</f>
        <v>9.6551724137931033E-2</v>
      </c>
      <c r="G71" s="3">
        <v>122</v>
      </c>
      <c r="H71" s="16">
        <f>G71/D71</f>
        <v>0.8413793103448276</v>
      </c>
      <c r="I71" s="3">
        <v>9</v>
      </c>
      <c r="J71" s="12">
        <f>I71/D71</f>
        <v>6.2068965517241378E-2</v>
      </c>
      <c r="K71" s="9" t="s">
        <v>5</v>
      </c>
      <c r="L71" s="9" t="s">
        <v>5</v>
      </c>
      <c r="M71" s="3"/>
      <c r="N71"/>
      <c r="O71"/>
      <c r="P71"/>
      <c r="Q71"/>
      <c r="R71"/>
      <c r="S71" s="3"/>
      <c r="T71" s="23"/>
      <c r="V71" s="3"/>
    </row>
    <row r="72" spans="2:22" s="5" customFormat="1" x14ac:dyDescent="0.25">
      <c r="B72" s="3"/>
      <c r="C72"/>
      <c r="D72" s="3"/>
      <c r="E72" s="4">
        <f>SUM(E68:E71)</f>
        <v>190</v>
      </c>
      <c r="F72" s="4"/>
      <c r="G72" s="4">
        <f>SUM(G68:G71)</f>
        <v>170</v>
      </c>
      <c r="H72" s="4"/>
      <c r="I72" s="4">
        <f>SUM(I68:I71)</f>
        <v>161</v>
      </c>
      <c r="J72" s="4"/>
      <c r="K72" s="4">
        <f>SUM(K68:K71)</f>
        <v>145</v>
      </c>
      <c r="L72" s="3"/>
      <c r="M72" s="4"/>
      <c r="O72"/>
      <c r="P72"/>
      <c r="Q72"/>
      <c r="R72"/>
      <c r="S72" s="3"/>
      <c r="T72" s="23"/>
      <c r="V72" s="3"/>
    </row>
    <row r="73" spans="2:22" s="5" customFormat="1" x14ac:dyDescent="0.25">
      <c r="B73" s="3"/>
      <c r="C73"/>
      <c r="D73" s="3"/>
      <c r="E73" s="4"/>
      <c r="F73" s="4"/>
      <c r="G73" s="4"/>
      <c r="H73" s="4"/>
      <c r="I73" s="4"/>
      <c r="J73" s="4"/>
      <c r="K73" s="4"/>
      <c r="L73" s="3"/>
      <c r="M73" s="4"/>
      <c r="O73"/>
      <c r="P73"/>
      <c r="Q73"/>
      <c r="R73"/>
      <c r="S73" s="3"/>
      <c r="T73" s="23"/>
      <c r="V73" s="3"/>
    </row>
    <row r="74" spans="2:22" s="5" customFormat="1" x14ac:dyDescent="0.25">
      <c r="B74" s="3"/>
      <c r="C74" s="5" t="s">
        <v>96</v>
      </c>
      <c r="D74" s="3">
        <f>140+122</f>
        <v>262</v>
      </c>
      <c r="E74" s="8">
        <f>262/333</f>
        <v>0.78678678678678682</v>
      </c>
      <c r="F74" s="4"/>
      <c r="G74" s="4"/>
      <c r="H74" s="4"/>
      <c r="I74" s="4"/>
      <c r="J74" s="4"/>
      <c r="K74" s="4"/>
      <c r="L74" s="3"/>
      <c r="M74" s="4"/>
      <c r="O74"/>
      <c r="P74"/>
      <c r="Q74"/>
      <c r="R74"/>
      <c r="S74" s="3"/>
      <c r="T74" s="23"/>
      <c r="V74" s="3"/>
    </row>
    <row r="75" spans="2:22" x14ac:dyDescent="0.25">
      <c r="C75" s="5" t="s">
        <v>97</v>
      </c>
      <c r="D75" s="3">
        <f>36+14+12+9</f>
        <v>71</v>
      </c>
      <c r="E75" s="8">
        <f>71/333</f>
        <v>0.21321321321321321</v>
      </c>
      <c r="N75" s="17"/>
      <c r="S75" s="3"/>
      <c r="T75" s="23"/>
      <c r="U75" s="3"/>
      <c r="V75" s="3"/>
    </row>
    <row r="76" spans="2:22" x14ac:dyDescent="0.25">
      <c r="C76" s="5"/>
      <c r="N76" s="17"/>
      <c r="S76" s="3"/>
      <c r="T76" s="23"/>
      <c r="U76" s="3"/>
      <c r="V76" s="3"/>
    </row>
    <row r="77" spans="2:22" x14ac:dyDescent="0.25">
      <c r="O77" s="20"/>
      <c r="P77" s="18"/>
      <c r="S77" s="3"/>
      <c r="T77" s="23"/>
      <c r="V77" s="3"/>
    </row>
    <row r="78" spans="2:22" ht="15.75" thickBot="1" x14ac:dyDescent="0.3">
      <c r="B78" s="4"/>
      <c r="C78" s="5"/>
      <c r="D78" s="4"/>
      <c r="E78" s="6" t="s">
        <v>70</v>
      </c>
      <c r="F78" s="6" t="s">
        <v>70</v>
      </c>
      <c r="G78" s="6" t="s">
        <v>78</v>
      </c>
      <c r="H78" s="6" t="s">
        <v>78</v>
      </c>
      <c r="I78" s="6" t="s">
        <v>17</v>
      </c>
      <c r="J78" s="6" t="s">
        <v>17</v>
      </c>
      <c r="K78" s="6" t="s">
        <v>74</v>
      </c>
      <c r="L78" s="6" t="s">
        <v>74</v>
      </c>
      <c r="M78" s="4"/>
      <c r="S78" s="3"/>
      <c r="T78" s="23"/>
      <c r="V78" s="3"/>
    </row>
    <row r="79" spans="2:22" x14ac:dyDescent="0.25">
      <c r="B79" s="3">
        <v>1903</v>
      </c>
      <c r="C79" s="28" t="s">
        <v>69</v>
      </c>
      <c r="D79" s="4">
        <v>209</v>
      </c>
      <c r="E79" s="9" t="s">
        <v>5</v>
      </c>
      <c r="F79" s="9" t="s">
        <v>5</v>
      </c>
      <c r="G79" s="3">
        <v>40</v>
      </c>
      <c r="H79" s="12">
        <f>G79/D79</f>
        <v>0.19138755980861244</v>
      </c>
      <c r="I79" s="3">
        <v>34</v>
      </c>
      <c r="J79" s="8">
        <f>I79/D79</f>
        <v>0.16267942583732056</v>
      </c>
      <c r="K79" s="3">
        <v>135</v>
      </c>
      <c r="L79" s="15">
        <f>K79/D79</f>
        <v>0.64593301435406703</v>
      </c>
      <c r="M79" s="3"/>
      <c r="S79" s="3"/>
      <c r="T79" s="23"/>
      <c r="V79" s="3"/>
    </row>
    <row r="80" spans="2:22" x14ac:dyDescent="0.25">
      <c r="B80" s="3">
        <v>1903</v>
      </c>
      <c r="C80" s="29" t="s">
        <v>77</v>
      </c>
      <c r="D80" s="4">
        <v>179</v>
      </c>
      <c r="E80" s="3">
        <v>40</v>
      </c>
      <c r="F80" s="12">
        <f>E80/D80</f>
        <v>0.22346368715083798</v>
      </c>
      <c r="G80" s="9" t="s">
        <v>5</v>
      </c>
      <c r="H80" s="9" t="s">
        <v>5</v>
      </c>
      <c r="I80" s="3">
        <v>129</v>
      </c>
      <c r="J80" s="16">
        <f>I80/D80</f>
        <v>0.72067039106145248</v>
      </c>
      <c r="K80" s="3">
        <v>10</v>
      </c>
      <c r="L80" s="8">
        <f>K80/D80</f>
        <v>5.5865921787709494E-2</v>
      </c>
      <c r="M80" s="3"/>
      <c r="S80" s="3"/>
      <c r="T80" s="23"/>
      <c r="V80" s="3"/>
    </row>
    <row r="81" spans="2:22" x14ac:dyDescent="0.25">
      <c r="B81" s="3">
        <v>1903</v>
      </c>
      <c r="C81" s="29" t="s">
        <v>76</v>
      </c>
      <c r="D81" s="4">
        <v>172</v>
      </c>
      <c r="E81" s="3">
        <v>34</v>
      </c>
      <c r="F81" s="8">
        <f>E81/D81</f>
        <v>0.19767441860465115</v>
      </c>
      <c r="G81" s="3">
        <v>129</v>
      </c>
      <c r="H81" s="16">
        <f>G81/D81</f>
        <v>0.75</v>
      </c>
      <c r="I81" s="9" t="s">
        <v>5</v>
      </c>
      <c r="J81" s="9" t="s">
        <v>5</v>
      </c>
      <c r="K81" s="3">
        <v>9</v>
      </c>
      <c r="L81" s="12">
        <f>K81/D81</f>
        <v>5.232558139534884E-2</v>
      </c>
      <c r="M81" s="3"/>
      <c r="S81" s="3"/>
      <c r="T81" s="23"/>
      <c r="V81" s="3"/>
    </row>
    <row r="82" spans="2:22" x14ac:dyDescent="0.25">
      <c r="B82" s="3">
        <v>1903</v>
      </c>
      <c r="C82" s="28" t="s">
        <v>72</v>
      </c>
      <c r="D82" s="4">
        <v>154</v>
      </c>
      <c r="E82" s="3">
        <v>135</v>
      </c>
      <c r="F82" s="15">
        <f>E82/D82</f>
        <v>0.87662337662337664</v>
      </c>
      <c r="G82" s="3">
        <v>10</v>
      </c>
      <c r="H82" s="8">
        <f>G82/D82</f>
        <v>6.4935064935064929E-2</v>
      </c>
      <c r="I82" s="3">
        <v>9</v>
      </c>
      <c r="J82" s="12">
        <f>I82/D82</f>
        <v>5.844155844155844E-2</v>
      </c>
      <c r="K82" s="9" t="s">
        <v>5</v>
      </c>
      <c r="L82" s="9" t="s">
        <v>5</v>
      </c>
      <c r="M82" s="3"/>
      <c r="S82" s="3"/>
      <c r="T82" s="23"/>
      <c r="V82" s="3"/>
    </row>
    <row r="83" spans="2:22" x14ac:dyDescent="0.25">
      <c r="E83" s="4">
        <f>SUM(E79:E82)</f>
        <v>209</v>
      </c>
      <c r="F83" s="4"/>
      <c r="G83" s="4">
        <f>SUM(G79:G82)</f>
        <v>179</v>
      </c>
      <c r="H83" s="4"/>
      <c r="I83" s="4">
        <f>SUM(I79:I82)</f>
        <v>172</v>
      </c>
      <c r="J83" s="4"/>
      <c r="K83" s="4">
        <f>SUM(K79:K82)</f>
        <v>154</v>
      </c>
      <c r="M83" s="4"/>
      <c r="S83" s="3"/>
      <c r="T83" s="23"/>
      <c r="V83" s="3"/>
    </row>
    <row r="84" spans="2:22" x14ac:dyDescent="0.25">
      <c r="N84" s="18"/>
      <c r="S84" s="3"/>
      <c r="T84" s="23"/>
      <c r="V84" s="3"/>
    </row>
    <row r="85" spans="2:22" x14ac:dyDescent="0.25">
      <c r="C85" s="5" t="s">
        <v>96</v>
      </c>
      <c r="D85" s="3">
        <f>135+129</f>
        <v>264</v>
      </c>
      <c r="E85" s="8">
        <f>264/357</f>
        <v>0.73949579831932777</v>
      </c>
      <c r="Q85" s="3"/>
      <c r="R85" s="3"/>
      <c r="S85" s="3"/>
      <c r="T85" s="23"/>
      <c r="V85" s="3"/>
    </row>
    <row r="86" spans="2:22" x14ac:dyDescent="0.25">
      <c r="C86" s="5" t="s">
        <v>97</v>
      </c>
      <c r="D86" s="3">
        <f>40+34+10+9</f>
        <v>93</v>
      </c>
      <c r="E86" s="12">
        <f>93/357</f>
        <v>0.26050420168067229</v>
      </c>
      <c r="Q86" s="3"/>
      <c r="R86" s="3"/>
      <c r="S86" s="3"/>
      <c r="T86" s="23"/>
      <c r="V86" s="3"/>
    </row>
    <row r="87" spans="2:22" x14ac:dyDescent="0.25">
      <c r="N87" s="3"/>
      <c r="R87" s="3"/>
      <c r="S87" s="3"/>
      <c r="T87" s="3"/>
      <c r="V87" s="3"/>
    </row>
    <row r="88" spans="2:22" x14ac:dyDescent="0.25">
      <c r="N88" s="3"/>
      <c r="R88" s="3"/>
      <c r="S88" s="3"/>
      <c r="T88" s="3"/>
      <c r="V88" s="3"/>
    </row>
    <row r="89" spans="2:22" x14ac:dyDescent="0.25">
      <c r="N89" s="3"/>
      <c r="R89" s="3"/>
      <c r="S89" s="3"/>
      <c r="T89" s="3"/>
      <c r="V89" s="3"/>
    </row>
    <row r="90" spans="2:22" ht="18.75" x14ac:dyDescent="0.3">
      <c r="C90" s="34" t="s">
        <v>94</v>
      </c>
      <c r="S90" s="3"/>
      <c r="T90" s="3"/>
    </row>
    <row r="91" spans="2:22" s="5" customFormat="1" x14ac:dyDescent="0.25">
      <c r="P91"/>
      <c r="Q91"/>
      <c r="R91"/>
      <c r="S91" s="3"/>
      <c r="T91" s="3"/>
    </row>
    <row r="92" spans="2:22" s="5" customFormat="1" ht="15.75" thickBot="1" x14ac:dyDescent="0.3">
      <c r="B92" s="6" t="s">
        <v>2</v>
      </c>
      <c r="C92" s="7" t="s">
        <v>0</v>
      </c>
      <c r="D92" s="6" t="s">
        <v>1</v>
      </c>
      <c r="E92" s="6" t="s">
        <v>51</v>
      </c>
      <c r="F92" s="6" t="s">
        <v>51</v>
      </c>
      <c r="G92" s="6" t="s">
        <v>84</v>
      </c>
      <c r="H92" s="6" t="s">
        <v>84</v>
      </c>
      <c r="I92" s="6" t="s">
        <v>85</v>
      </c>
      <c r="J92" s="6" t="s">
        <v>85</v>
      </c>
      <c r="K92" s="6" t="s">
        <v>86</v>
      </c>
      <c r="L92" s="6" t="s">
        <v>86</v>
      </c>
      <c r="M92" s="4"/>
      <c r="N92" s="4"/>
      <c r="O92" s="4"/>
      <c r="P92"/>
      <c r="Q92"/>
      <c r="R92"/>
      <c r="S92" s="3"/>
      <c r="T92" s="3"/>
    </row>
    <row r="93" spans="2:22" s="5" customFormat="1" x14ac:dyDescent="0.25">
      <c r="B93" s="3">
        <v>1900</v>
      </c>
      <c r="C93" s="29" t="s">
        <v>54</v>
      </c>
      <c r="D93" s="4">
        <v>200</v>
      </c>
      <c r="E93" s="9" t="s">
        <v>5</v>
      </c>
      <c r="F93" s="9" t="s">
        <v>5</v>
      </c>
      <c r="G93" s="3">
        <v>147</v>
      </c>
      <c r="H93" s="16">
        <f>G93/D93</f>
        <v>0.73499999999999999</v>
      </c>
      <c r="I93" s="3">
        <v>47</v>
      </c>
      <c r="J93" s="12">
        <f>I93/D93</f>
        <v>0.23499999999999999</v>
      </c>
      <c r="K93" s="3">
        <v>6</v>
      </c>
      <c r="L93" s="8">
        <f>K93/D93</f>
        <v>0.03</v>
      </c>
      <c r="M93" s="3"/>
      <c r="N93" s="14"/>
      <c r="O93" s="3"/>
      <c r="R93"/>
      <c r="S93" s="3"/>
      <c r="T93" s="3"/>
    </row>
    <row r="94" spans="2:22" s="5" customFormat="1" x14ac:dyDescent="0.25">
      <c r="B94" s="3">
        <v>1900</v>
      </c>
      <c r="C94" s="29" t="s">
        <v>81</v>
      </c>
      <c r="D94" s="4">
        <v>179</v>
      </c>
      <c r="E94" s="3">
        <v>147</v>
      </c>
      <c r="F94" s="16">
        <f>E94/D94</f>
        <v>0.82122905027932958</v>
      </c>
      <c r="G94" s="9" t="s">
        <v>5</v>
      </c>
      <c r="H94" s="9" t="s">
        <v>5</v>
      </c>
      <c r="I94" s="3">
        <v>19</v>
      </c>
      <c r="J94" s="8">
        <f>I94/D94</f>
        <v>0.10614525139664804</v>
      </c>
      <c r="K94" s="3">
        <v>13</v>
      </c>
      <c r="L94" s="12">
        <f>K94/D94</f>
        <v>7.2625698324022353E-2</v>
      </c>
      <c r="M94" s="3"/>
      <c r="N94" s="10"/>
      <c r="O94" s="3"/>
      <c r="R94"/>
      <c r="S94" s="3"/>
      <c r="T94" s="3"/>
    </row>
    <row r="95" spans="2:22" s="5" customFormat="1" x14ac:dyDescent="0.25">
      <c r="B95" s="3">
        <v>1900</v>
      </c>
      <c r="C95" s="28" t="s">
        <v>82</v>
      </c>
      <c r="D95" s="4">
        <v>158</v>
      </c>
      <c r="E95" s="3">
        <v>47</v>
      </c>
      <c r="F95" s="12">
        <f>E95/D95</f>
        <v>0.29746835443037972</v>
      </c>
      <c r="G95" s="3">
        <v>19</v>
      </c>
      <c r="H95" s="8">
        <f>G95/D95</f>
        <v>0.12025316455696203</v>
      </c>
      <c r="I95" s="9" t="s">
        <v>5</v>
      </c>
      <c r="J95" s="9" t="s">
        <v>5</v>
      </c>
      <c r="K95" s="3">
        <v>92</v>
      </c>
      <c r="L95" s="15">
        <f>K95/D95</f>
        <v>0.58227848101265822</v>
      </c>
      <c r="M95" s="3"/>
      <c r="N95" s="14"/>
      <c r="O95" s="3"/>
      <c r="P95"/>
      <c r="Q95"/>
      <c r="R95"/>
      <c r="S95" s="3"/>
      <c r="T95" s="3"/>
    </row>
    <row r="96" spans="2:22" s="5" customFormat="1" x14ac:dyDescent="0.25">
      <c r="B96" s="3">
        <v>1900</v>
      </c>
      <c r="C96" s="28" t="s">
        <v>83</v>
      </c>
      <c r="D96" s="4">
        <v>111</v>
      </c>
      <c r="E96" s="3">
        <v>6</v>
      </c>
      <c r="F96" s="8">
        <f>E96/D96</f>
        <v>5.4054054054054057E-2</v>
      </c>
      <c r="G96" s="3">
        <v>13</v>
      </c>
      <c r="H96" s="12">
        <f>G96/D96</f>
        <v>0.11711711711711711</v>
      </c>
      <c r="I96" s="3">
        <v>92</v>
      </c>
      <c r="J96" s="15">
        <f>I96/D96</f>
        <v>0.8288288288288288</v>
      </c>
      <c r="K96" s="9" t="s">
        <v>5</v>
      </c>
      <c r="L96" s="9" t="s">
        <v>5</v>
      </c>
      <c r="M96" s="3"/>
      <c r="N96" s="10"/>
      <c r="O96" s="3"/>
      <c r="P96"/>
      <c r="Q96"/>
      <c r="R96"/>
      <c r="S96" s="3"/>
      <c r="T96" s="3"/>
    </row>
    <row r="97" spans="2:22" s="5" customFormat="1" x14ac:dyDescent="0.25">
      <c r="B97" s="3"/>
      <c r="C97"/>
      <c r="D97" s="3"/>
      <c r="E97" s="4">
        <f>SUM(E93:E96)</f>
        <v>200</v>
      </c>
      <c r="F97" s="4"/>
      <c r="G97" s="4">
        <f>SUM(G93:G96)</f>
        <v>179</v>
      </c>
      <c r="H97" s="4"/>
      <c r="I97" s="4">
        <f>SUM(I93:I96)</f>
        <v>158</v>
      </c>
      <c r="J97" s="4"/>
      <c r="K97" s="4">
        <f>SUM(K93:K96)</f>
        <v>111</v>
      </c>
      <c r="L97" s="3"/>
      <c r="M97" s="4"/>
      <c r="N97" s="4"/>
      <c r="P97"/>
      <c r="Q97"/>
      <c r="R97"/>
      <c r="S97" s="3"/>
      <c r="T97" s="3"/>
      <c r="U97"/>
    </row>
    <row r="98" spans="2:22" s="5" customFormat="1" x14ac:dyDescent="0.25">
      <c r="B98" s="3"/>
      <c r="C98"/>
      <c r="D98" s="3"/>
      <c r="E98" s="4"/>
      <c r="F98" s="4"/>
      <c r="G98" s="4"/>
      <c r="H98" s="4"/>
      <c r="I98" s="4"/>
      <c r="J98" s="4"/>
      <c r="K98" s="4"/>
      <c r="L98" s="3"/>
      <c r="M98" s="4"/>
      <c r="N98" s="4"/>
      <c r="P98"/>
      <c r="Q98"/>
      <c r="R98"/>
      <c r="S98" s="3"/>
      <c r="T98" s="3"/>
      <c r="U98"/>
    </row>
    <row r="99" spans="2:22" s="5" customFormat="1" x14ac:dyDescent="0.25">
      <c r="B99" s="3"/>
      <c r="C99" s="5" t="s">
        <v>96</v>
      </c>
      <c r="D99" s="3">
        <f>147+92</f>
        <v>239</v>
      </c>
      <c r="E99" s="8">
        <f>239/324</f>
        <v>0.73765432098765427</v>
      </c>
      <c r="F99" s="4"/>
      <c r="G99" s="4"/>
      <c r="H99" s="4"/>
      <c r="I99" s="4"/>
      <c r="J99" s="4"/>
      <c r="K99" s="4"/>
      <c r="L99" s="3"/>
      <c r="M99" s="4"/>
      <c r="N99" s="4"/>
      <c r="P99"/>
      <c r="Q99"/>
      <c r="R99"/>
      <c r="S99" s="3"/>
      <c r="T99" s="3"/>
      <c r="U99"/>
    </row>
    <row r="100" spans="2:22" s="5" customFormat="1" x14ac:dyDescent="0.25">
      <c r="B100" s="3"/>
      <c r="C100" s="5" t="s">
        <v>97</v>
      </c>
      <c r="D100" s="3">
        <f>47+6+19+13</f>
        <v>85</v>
      </c>
      <c r="E100" s="8">
        <f>85/324</f>
        <v>0.26234567901234568</v>
      </c>
      <c r="F100" s="4"/>
      <c r="G100" s="4"/>
      <c r="H100" s="4"/>
      <c r="I100" s="4"/>
      <c r="J100" s="4"/>
      <c r="K100" s="4"/>
      <c r="L100" s="3"/>
      <c r="M100" s="4"/>
      <c r="N100" s="4"/>
      <c r="P100"/>
      <c r="Q100"/>
      <c r="R100"/>
      <c r="S100" s="3"/>
      <c r="T100" s="3"/>
      <c r="U100"/>
    </row>
    <row r="101" spans="2:22" s="5" customFormat="1" x14ac:dyDescent="0.25">
      <c r="B101" s="3"/>
      <c r="C101"/>
      <c r="D101" s="3"/>
      <c r="E101" s="4"/>
      <c r="F101" s="4"/>
      <c r="G101" s="4"/>
      <c r="H101" s="4"/>
      <c r="I101" s="4"/>
      <c r="J101" s="4"/>
      <c r="K101" s="4"/>
      <c r="L101" s="3"/>
      <c r="M101" s="4"/>
      <c r="N101" s="4"/>
      <c r="P101"/>
      <c r="Q101"/>
      <c r="R101"/>
      <c r="S101" s="3"/>
      <c r="T101" s="3"/>
      <c r="U101"/>
    </row>
    <row r="102" spans="2:22" x14ac:dyDescent="0.25">
      <c r="S102" s="3"/>
      <c r="T102" s="3"/>
    </row>
    <row r="103" spans="2:22" s="5" customFormat="1" ht="15.75" thickBot="1" x14ac:dyDescent="0.3">
      <c r="B103" s="4"/>
      <c r="D103" s="4"/>
      <c r="E103" s="6" t="s">
        <v>85</v>
      </c>
      <c r="F103" s="6" t="s">
        <v>85</v>
      </c>
      <c r="G103" s="6" t="s">
        <v>80</v>
      </c>
      <c r="H103" s="6" t="s">
        <v>80</v>
      </c>
      <c r="I103" s="6" t="s">
        <v>84</v>
      </c>
      <c r="J103" s="6" t="s">
        <v>84</v>
      </c>
      <c r="K103" s="6" t="s">
        <v>51</v>
      </c>
      <c r="L103" s="6" t="s">
        <v>51</v>
      </c>
      <c r="M103" s="4"/>
      <c r="N103" s="4"/>
      <c r="P103"/>
      <c r="Q103"/>
      <c r="R103"/>
      <c r="S103" s="3"/>
      <c r="T103" s="3"/>
      <c r="V103" s="3"/>
    </row>
    <row r="104" spans="2:22" s="5" customFormat="1" x14ac:dyDescent="0.25">
      <c r="B104" s="3">
        <v>1902</v>
      </c>
      <c r="C104" s="28" t="s">
        <v>82</v>
      </c>
      <c r="D104" s="4">
        <v>226</v>
      </c>
      <c r="E104" s="9" t="s">
        <v>5</v>
      </c>
      <c r="F104" s="9" t="s">
        <v>5</v>
      </c>
      <c r="G104" s="3">
        <v>206</v>
      </c>
      <c r="H104" s="15">
        <f>G104/D104</f>
        <v>0.91150442477876104</v>
      </c>
      <c r="I104" s="3">
        <v>10</v>
      </c>
      <c r="J104" s="8">
        <f>I104/D104</f>
        <v>4.4247787610619468E-2</v>
      </c>
      <c r="K104" s="3">
        <v>10</v>
      </c>
      <c r="L104" s="8">
        <f>K104/D104</f>
        <v>4.4247787610619468E-2</v>
      </c>
      <c r="M104" s="3"/>
      <c r="N104" s="14"/>
      <c r="R104"/>
      <c r="S104" s="3"/>
      <c r="T104" s="3"/>
      <c r="V104" s="3"/>
    </row>
    <row r="105" spans="2:22" s="5" customFormat="1" x14ac:dyDescent="0.25">
      <c r="B105" s="3">
        <v>1902</v>
      </c>
      <c r="C105" s="28" t="s">
        <v>79</v>
      </c>
      <c r="D105" s="4">
        <v>213</v>
      </c>
      <c r="E105" s="3">
        <v>206</v>
      </c>
      <c r="F105" s="15">
        <f>E105/D105</f>
        <v>0.96713615023474175</v>
      </c>
      <c r="G105" s="9" t="s">
        <v>5</v>
      </c>
      <c r="H105" s="9" t="s">
        <v>5</v>
      </c>
      <c r="I105" s="3">
        <v>6</v>
      </c>
      <c r="J105" s="8">
        <f>I105/D105</f>
        <v>2.8169014084507043E-2</v>
      </c>
      <c r="K105" s="3">
        <v>1</v>
      </c>
      <c r="L105" s="8">
        <f>K105/D105</f>
        <v>4.6948356807511738E-3</v>
      </c>
      <c r="M105" s="3"/>
      <c r="N105" s="17"/>
      <c r="R105"/>
      <c r="S105" s="3"/>
      <c r="T105" s="3"/>
      <c r="V105" s="3"/>
    </row>
    <row r="106" spans="2:22" s="5" customFormat="1" x14ac:dyDescent="0.25">
      <c r="B106" s="3">
        <v>1902</v>
      </c>
      <c r="C106" s="29" t="s">
        <v>81</v>
      </c>
      <c r="D106" s="4">
        <v>168</v>
      </c>
      <c r="E106" s="3">
        <v>10</v>
      </c>
      <c r="F106" s="8">
        <f>E106/D106</f>
        <v>5.9523809523809521E-2</v>
      </c>
      <c r="G106" s="3">
        <v>6</v>
      </c>
      <c r="H106" s="8">
        <f>G106/D106</f>
        <v>3.5714285714285712E-2</v>
      </c>
      <c r="I106" s="9" t="s">
        <v>5</v>
      </c>
      <c r="J106" s="9" t="s">
        <v>5</v>
      </c>
      <c r="K106" s="3">
        <v>152</v>
      </c>
      <c r="L106" s="16">
        <f>K106/D106</f>
        <v>0.90476190476190477</v>
      </c>
      <c r="M106" s="3"/>
      <c r="N106" s="14"/>
      <c r="P106"/>
      <c r="Q106"/>
      <c r="R106"/>
      <c r="S106" s="3"/>
      <c r="T106" s="3"/>
      <c r="V106" s="3"/>
    </row>
    <row r="107" spans="2:22" s="5" customFormat="1" x14ac:dyDescent="0.25">
      <c r="B107" s="3">
        <v>1902</v>
      </c>
      <c r="C107" s="29" t="s">
        <v>54</v>
      </c>
      <c r="D107" s="4">
        <v>163</v>
      </c>
      <c r="E107" s="3">
        <v>10</v>
      </c>
      <c r="F107" s="8">
        <f>E107/D107</f>
        <v>6.1349693251533742E-2</v>
      </c>
      <c r="G107" s="3">
        <v>1</v>
      </c>
      <c r="H107" s="8">
        <f>G107/D107</f>
        <v>6.1349693251533744E-3</v>
      </c>
      <c r="I107" s="3">
        <v>152</v>
      </c>
      <c r="J107" s="16">
        <f>I107/D107</f>
        <v>0.93251533742331283</v>
      </c>
      <c r="K107" s="9" t="s">
        <v>5</v>
      </c>
      <c r="L107" s="9" t="s">
        <v>5</v>
      </c>
      <c r="M107" s="3"/>
      <c r="N107" s="14"/>
      <c r="P107"/>
      <c r="Q107"/>
      <c r="R107"/>
      <c r="S107" s="3"/>
      <c r="T107" s="3"/>
      <c r="V107" s="3"/>
    </row>
    <row r="108" spans="2:22" s="5" customFormat="1" x14ac:dyDescent="0.25">
      <c r="B108" s="3"/>
      <c r="C108"/>
      <c r="D108" s="3"/>
      <c r="E108" s="4">
        <f>SUM(E104:E107)</f>
        <v>226</v>
      </c>
      <c r="F108" s="4"/>
      <c r="G108" s="4">
        <f>SUM(G104:G107)</f>
        <v>213</v>
      </c>
      <c r="H108" s="4"/>
      <c r="I108" s="4">
        <f>SUM(I104:I107)</f>
        <v>168</v>
      </c>
      <c r="J108" s="4"/>
      <c r="K108" s="4">
        <f>SUM(K104:K107)</f>
        <v>163</v>
      </c>
      <c r="L108" s="3"/>
      <c r="M108" s="4"/>
      <c r="N108"/>
      <c r="P108"/>
      <c r="Q108"/>
      <c r="R108"/>
      <c r="S108" s="3"/>
      <c r="T108" s="3"/>
      <c r="V108" s="3"/>
    </row>
    <row r="109" spans="2:22" s="5" customFormat="1" x14ac:dyDescent="0.25">
      <c r="B109" s="3"/>
      <c r="C109"/>
      <c r="D109" s="3"/>
      <c r="E109" s="4"/>
      <c r="F109" s="4"/>
      <c r="G109" s="4"/>
      <c r="H109" s="4"/>
      <c r="I109" s="4"/>
      <c r="J109" s="4"/>
      <c r="K109" s="4"/>
      <c r="L109" s="3"/>
      <c r="M109" s="4"/>
      <c r="N109"/>
      <c r="P109"/>
      <c r="Q109"/>
      <c r="R109"/>
      <c r="S109" s="3"/>
      <c r="T109" s="3"/>
      <c r="V109" s="3"/>
    </row>
    <row r="110" spans="2:22" s="5" customFormat="1" x14ac:dyDescent="0.25">
      <c r="B110" s="3"/>
      <c r="C110" s="5" t="s">
        <v>96</v>
      </c>
      <c r="D110" s="3">
        <f>206+152</f>
        <v>358</v>
      </c>
      <c r="E110" s="8">
        <f>358/385</f>
        <v>0.92987012987012985</v>
      </c>
      <c r="F110" s="4"/>
      <c r="G110" s="4"/>
      <c r="H110" s="4"/>
      <c r="I110" s="4"/>
      <c r="J110" s="4"/>
      <c r="K110" s="4"/>
      <c r="L110" s="3"/>
      <c r="M110" s="4"/>
      <c r="N110"/>
      <c r="P110"/>
      <c r="Q110"/>
      <c r="R110"/>
      <c r="S110" s="3"/>
      <c r="T110" s="3"/>
      <c r="V110" s="3"/>
    </row>
    <row r="111" spans="2:22" s="5" customFormat="1" x14ac:dyDescent="0.25">
      <c r="B111" s="3"/>
      <c r="C111" s="5" t="s">
        <v>97</v>
      </c>
      <c r="D111" s="3">
        <f>10+10+6+1</f>
        <v>27</v>
      </c>
      <c r="E111" s="8">
        <f>27/385</f>
        <v>7.0129870129870125E-2</v>
      </c>
      <c r="F111" s="4"/>
      <c r="G111" s="4"/>
      <c r="H111" s="4"/>
      <c r="I111" s="4"/>
      <c r="J111" s="4"/>
      <c r="K111" s="4"/>
      <c r="L111" s="3"/>
      <c r="M111" s="4"/>
      <c r="N111"/>
      <c r="P111"/>
      <c r="Q111"/>
      <c r="R111"/>
      <c r="S111" s="3"/>
      <c r="T111" s="3"/>
      <c r="V111" s="3"/>
    </row>
    <row r="112" spans="2:22" x14ac:dyDescent="0.25">
      <c r="N112" s="3"/>
      <c r="O112" s="17"/>
      <c r="S112" s="3"/>
      <c r="T112" s="3"/>
      <c r="U112" s="3"/>
      <c r="V112" s="3"/>
    </row>
    <row r="113" spans="2:22" x14ac:dyDescent="0.25">
      <c r="N113" s="3"/>
      <c r="P113" s="18"/>
      <c r="S113" s="3"/>
      <c r="T113" s="3"/>
      <c r="V113" s="3"/>
    </row>
    <row r="114" spans="2:22" ht="15.75" thickBot="1" x14ac:dyDescent="0.3">
      <c r="B114" s="4"/>
      <c r="C114" s="5"/>
      <c r="D114" s="4"/>
      <c r="E114" s="6" t="s">
        <v>85</v>
      </c>
      <c r="F114" s="6" t="s">
        <v>85</v>
      </c>
      <c r="G114" s="6" t="s">
        <v>88</v>
      </c>
      <c r="H114" s="6" t="s">
        <v>88</v>
      </c>
      <c r="I114" s="6" t="s">
        <v>84</v>
      </c>
      <c r="J114" s="6" t="s">
        <v>84</v>
      </c>
      <c r="K114" s="6" t="s">
        <v>51</v>
      </c>
      <c r="L114" s="6" t="s">
        <v>51</v>
      </c>
      <c r="M114" s="6" t="s">
        <v>86</v>
      </c>
      <c r="N114" s="6" t="s">
        <v>86</v>
      </c>
      <c r="S114" s="3"/>
      <c r="T114" s="3"/>
      <c r="V114" s="3"/>
    </row>
    <row r="115" spans="2:22" x14ac:dyDescent="0.25">
      <c r="B115" s="3">
        <v>1903</v>
      </c>
      <c r="C115" s="28" t="s">
        <v>82</v>
      </c>
      <c r="D115" s="4">
        <v>240</v>
      </c>
      <c r="E115" s="9" t="s">
        <v>5</v>
      </c>
      <c r="F115" s="9" t="s">
        <v>5</v>
      </c>
      <c r="G115" s="3">
        <v>213</v>
      </c>
      <c r="H115" s="15">
        <f>G115/D115</f>
        <v>0.88749999999999996</v>
      </c>
      <c r="I115" s="3">
        <v>15</v>
      </c>
      <c r="J115" s="8">
        <f>I115/D115</f>
        <v>6.25E-2</v>
      </c>
      <c r="K115" s="3">
        <v>6</v>
      </c>
      <c r="L115" s="8">
        <f>K115/D115</f>
        <v>2.5000000000000001E-2</v>
      </c>
      <c r="M115" s="3">
        <v>6</v>
      </c>
      <c r="N115" s="8">
        <f>M115/D115</f>
        <v>2.5000000000000001E-2</v>
      </c>
      <c r="S115" s="3"/>
      <c r="T115" s="3"/>
      <c r="V115" s="3"/>
    </row>
    <row r="116" spans="2:22" x14ac:dyDescent="0.25">
      <c r="B116" s="3">
        <v>1903</v>
      </c>
      <c r="C116" s="28" t="s">
        <v>87</v>
      </c>
      <c r="D116" s="4">
        <v>228</v>
      </c>
      <c r="E116" s="3">
        <v>213</v>
      </c>
      <c r="F116" s="15">
        <f>E116/D116</f>
        <v>0.93421052631578949</v>
      </c>
      <c r="G116" s="9" t="s">
        <v>5</v>
      </c>
      <c r="H116" s="9" t="s">
        <v>5</v>
      </c>
      <c r="I116" s="3">
        <v>15</v>
      </c>
      <c r="J116" s="8">
        <f>I116/D116</f>
        <v>6.5789473684210523E-2</v>
      </c>
      <c r="K116" s="3">
        <v>0</v>
      </c>
      <c r="L116" s="8">
        <f>K116/D116</f>
        <v>0</v>
      </c>
      <c r="M116" s="3">
        <v>0</v>
      </c>
      <c r="N116" s="8">
        <f>M116/D116</f>
        <v>0</v>
      </c>
      <c r="O116" s="5"/>
      <c r="S116" s="3"/>
      <c r="T116" s="3"/>
      <c r="V116" s="3"/>
    </row>
    <row r="117" spans="2:22" x14ac:dyDescent="0.25">
      <c r="B117" s="3">
        <v>1903</v>
      </c>
      <c r="C117" s="29" t="s">
        <v>81</v>
      </c>
      <c r="D117" s="4">
        <v>184</v>
      </c>
      <c r="E117" s="3">
        <v>15</v>
      </c>
      <c r="F117" s="8">
        <f>E117/D117</f>
        <v>8.1521739130434784E-2</v>
      </c>
      <c r="G117" s="3">
        <v>15</v>
      </c>
      <c r="H117" s="8">
        <f>G117/D117</f>
        <v>8.1521739130434784E-2</v>
      </c>
      <c r="I117" s="9" t="s">
        <v>5</v>
      </c>
      <c r="J117" s="9" t="s">
        <v>5</v>
      </c>
      <c r="K117" s="3">
        <v>118</v>
      </c>
      <c r="L117" s="16">
        <f>K117/D117</f>
        <v>0.64130434782608692</v>
      </c>
      <c r="M117" s="3">
        <v>36</v>
      </c>
      <c r="N117" s="8">
        <f>M117/D117</f>
        <v>0.19565217391304349</v>
      </c>
      <c r="S117" s="3"/>
      <c r="T117" s="3"/>
      <c r="V117" s="3"/>
    </row>
    <row r="118" spans="2:22" x14ac:dyDescent="0.25">
      <c r="B118" s="3">
        <v>1903</v>
      </c>
      <c r="C118" s="29" t="s">
        <v>54</v>
      </c>
      <c r="D118" s="4">
        <v>125</v>
      </c>
      <c r="E118" s="3">
        <v>6</v>
      </c>
      <c r="F118" s="8">
        <f>E118/D118</f>
        <v>4.8000000000000001E-2</v>
      </c>
      <c r="G118" s="3">
        <v>0</v>
      </c>
      <c r="H118" s="8">
        <f>G118/D118</f>
        <v>0</v>
      </c>
      <c r="I118" s="3">
        <v>118</v>
      </c>
      <c r="J118" s="16">
        <f>I118/D118</f>
        <v>0.94399999999999995</v>
      </c>
      <c r="K118" s="9" t="s">
        <v>5</v>
      </c>
      <c r="L118" s="9" t="s">
        <v>5</v>
      </c>
      <c r="M118" s="3">
        <v>1</v>
      </c>
      <c r="N118" s="8">
        <f>M118/D118</f>
        <v>8.0000000000000002E-3</v>
      </c>
      <c r="S118" s="3"/>
      <c r="T118" s="3"/>
      <c r="V118" s="3"/>
    </row>
    <row r="119" spans="2:22" x14ac:dyDescent="0.25">
      <c r="B119" s="3">
        <v>1903</v>
      </c>
      <c r="C119" t="s">
        <v>83</v>
      </c>
      <c r="D119" s="4">
        <v>43</v>
      </c>
      <c r="E119" s="3">
        <v>6</v>
      </c>
      <c r="F119" s="8">
        <f>E119/D119</f>
        <v>0.13953488372093023</v>
      </c>
      <c r="G119" s="3">
        <v>0</v>
      </c>
      <c r="H119" s="8">
        <f>G119/D119</f>
        <v>0</v>
      </c>
      <c r="I119" s="3">
        <v>36</v>
      </c>
      <c r="J119" s="8">
        <f>I119/D119</f>
        <v>0.83720930232558144</v>
      </c>
      <c r="K119" s="3">
        <v>1</v>
      </c>
      <c r="L119" s="8">
        <f>K119/D119</f>
        <v>2.3255813953488372E-2</v>
      </c>
      <c r="M119" s="9" t="s">
        <v>5</v>
      </c>
      <c r="N119" s="9" t="s">
        <v>5</v>
      </c>
      <c r="S119" s="18"/>
      <c r="T119" s="3"/>
      <c r="U119" s="5"/>
      <c r="V119" s="5"/>
    </row>
    <row r="120" spans="2:22" x14ac:dyDescent="0.25">
      <c r="E120" s="4">
        <f>SUM(E115:E119)</f>
        <v>240</v>
      </c>
      <c r="F120" s="4"/>
      <c r="G120" s="4">
        <f>SUM(G115:G119)</f>
        <v>228</v>
      </c>
      <c r="H120" s="4"/>
      <c r="I120" s="4">
        <f>SUM(I115:I119)</f>
        <v>184</v>
      </c>
      <c r="J120" s="4"/>
      <c r="K120" s="4">
        <f>SUM(K115:K119)</f>
        <v>125</v>
      </c>
      <c r="M120" s="4">
        <f>SUM(M115:M119)</f>
        <v>43</v>
      </c>
      <c r="S120" s="3"/>
      <c r="T120" s="3"/>
      <c r="V120" s="3"/>
    </row>
    <row r="121" spans="2:22" x14ac:dyDescent="0.25">
      <c r="N121" s="17"/>
      <c r="O121" s="18"/>
      <c r="S121" s="3"/>
      <c r="T121" s="3"/>
      <c r="V121" s="3"/>
    </row>
    <row r="122" spans="2:22" x14ac:dyDescent="0.25">
      <c r="C122" s="5" t="s">
        <v>96</v>
      </c>
      <c r="D122" s="3">
        <f>213+118</f>
        <v>331</v>
      </c>
      <c r="E122" s="8">
        <f>331/410</f>
        <v>0.80731707317073176</v>
      </c>
      <c r="L122" s="3" t="s">
        <v>64</v>
      </c>
      <c r="N122" s="3"/>
      <c r="Q122" s="3"/>
      <c r="R122" s="3"/>
      <c r="S122" s="3"/>
      <c r="T122" s="3"/>
      <c r="V122" s="3"/>
    </row>
    <row r="123" spans="2:22" x14ac:dyDescent="0.25">
      <c r="C123" s="5" t="s">
        <v>97</v>
      </c>
      <c r="D123" s="3">
        <f>15+6+15+36+1+6</f>
        <v>79</v>
      </c>
      <c r="E123" s="8">
        <f>79/410</f>
        <v>0.1926829268292683</v>
      </c>
      <c r="N123" s="3"/>
      <c r="Q123" s="3"/>
      <c r="R123" s="3"/>
      <c r="S123" s="3"/>
      <c r="T123" s="3"/>
      <c r="V123" s="3"/>
    </row>
    <row r="124" spans="2:22" x14ac:dyDescent="0.25">
      <c r="N124" s="3"/>
      <c r="R124" s="3"/>
      <c r="S124" s="3"/>
      <c r="T124" s="3"/>
      <c r="V124" s="3"/>
    </row>
    <row r="125" spans="2:22" x14ac:dyDescent="0.25">
      <c r="N125" s="3"/>
      <c r="R125" s="3"/>
      <c r="S125" s="3"/>
      <c r="T125" s="3"/>
      <c r="V125" s="3"/>
    </row>
    <row r="126" spans="2:22" x14ac:dyDescent="0.25">
      <c r="N126" s="3"/>
      <c r="R126" s="3"/>
      <c r="S126" s="3"/>
      <c r="T126" s="3"/>
      <c r="V126" s="3"/>
    </row>
    <row r="127" spans="2:22" ht="18.75" x14ac:dyDescent="0.3">
      <c r="C127" s="34" t="s">
        <v>93</v>
      </c>
    </row>
    <row r="128" spans="2:22" s="5" customFormat="1" x14ac:dyDescent="0.25"/>
    <row r="129" spans="2:22" s="5" customFormat="1" ht="15.75" thickBot="1" x14ac:dyDescent="0.3">
      <c r="B129" s="6" t="s">
        <v>2</v>
      </c>
      <c r="C129" s="7" t="s">
        <v>0</v>
      </c>
      <c r="D129" s="6" t="s">
        <v>1</v>
      </c>
      <c r="E129" s="6" t="s">
        <v>46</v>
      </c>
      <c r="F129" s="6" t="s">
        <v>46</v>
      </c>
      <c r="G129" s="6" t="s">
        <v>39</v>
      </c>
      <c r="H129" s="6" t="s">
        <v>39</v>
      </c>
      <c r="I129" s="6" t="s">
        <v>44</v>
      </c>
      <c r="J129" s="6" t="s">
        <v>44</v>
      </c>
      <c r="K129" s="6" t="s">
        <v>40</v>
      </c>
      <c r="L129" s="6" t="s">
        <v>40</v>
      </c>
      <c r="M129" s="6" t="s">
        <v>45</v>
      </c>
      <c r="N129" s="6" t="s">
        <v>45</v>
      </c>
      <c r="S129" s="3"/>
      <c r="T129" s="3"/>
      <c r="U129" s="3"/>
    </row>
    <row r="130" spans="2:22" s="5" customFormat="1" x14ac:dyDescent="0.25">
      <c r="B130" s="3">
        <v>1900</v>
      </c>
      <c r="C130" s="29" t="s">
        <v>41</v>
      </c>
      <c r="D130" s="4">
        <v>97</v>
      </c>
      <c r="E130" s="9" t="s">
        <v>5</v>
      </c>
      <c r="F130" s="9" t="s">
        <v>5</v>
      </c>
      <c r="G130" s="3">
        <v>19</v>
      </c>
      <c r="H130" s="12">
        <f>G130/D130</f>
        <v>0.19587628865979381</v>
      </c>
      <c r="I130" s="3">
        <v>62</v>
      </c>
      <c r="J130" s="16">
        <f>I130/D130</f>
        <v>0.63917525773195871</v>
      </c>
      <c r="K130" s="3">
        <v>11</v>
      </c>
      <c r="L130" s="8">
        <f>K130/D130</f>
        <v>0.1134020618556701</v>
      </c>
      <c r="M130" s="3">
        <v>5</v>
      </c>
      <c r="N130" s="12">
        <f>M130/D130</f>
        <v>5.1546391752577317E-2</v>
      </c>
      <c r="S130" s="3"/>
      <c r="T130" s="3"/>
      <c r="U130" s="3"/>
    </row>
    <row r="131" spans="2:22" s="5" customFormat="1" x14ac:dyDescent="0.25">
      <c r="B131" s="3">
        <v>1900</v>
      </c>
      <c r="C131" s="28" t="s">
        <v>37</v>
      </c>
      <c r="D131" s="4">
        <v>88</v>
      </c>
      <c r="E131" s="3">
        <v>19</v>
      </c>
      <c r="F131" s="12">
        <f>E131/D131</f>
        <v>0.21590909090909091</v>
      </c>
      <c r="G131" s="9" t="s">
        <v>5</v>
      </c>
      <c r="H131" s="9" t="s">
        <v>5</v>
      </c>
      <c r="I131" s="3">
        <v>8</v>
      </c>
      <c r="J131" s="8">
        <f>I131/D131</f>
        <v>9.0909090909090912E-2</v>
      </c>
      <c r="K131" s="3">
        <v>61</v>
      </c>
      <c r="L131" s="15">
        <f>K131/D131</f>
        <v>0.69318181818181823</v>
      </c>
      <c r="M131" s="3">
        <v>0</v>
      </c>
      <c r="N131" s="8">
        <f>M131/D131</f>
        <v>0</v>
      </c>
      <c r="S131" s="3"/>
      <c r="T131" s="3"/>
      <c r="U131" s="3"/>
    </row>
    <row r="132" spans="2:22" s="5" customFormat="1" x14ac:dyDescent="0.25">
      <c r="B132" s="3">
        <v>1900</v>
      </c>
      <c r="C132" s="29" t="s">
        <v>42</v>
      </c>
      <c r="D132" s="4">
        <v>73</v>
      </c>
      <c r="E132" s="3">
        <v>62</v>
      </c>
      <c r="F132" s="16">
        <f>E132/D132</f>
        <v>0.84931506849315064</v>
      </c>
      <c r="G132" s="3">
        <v>8</v>
      </c>
      <c r="H132" s="8">
        <f>G132/D132</f>
        <v>0.1095890410958904</v>
      </c>
      <c r="I132" s="9" t="s">
        <v>5</v>
      </c>
      <c r="J132" s="9" t="s">
        <v>5</v>
      </c>
      <c r="K132" s="3">
        <v>1</v>
      </c>
      <c r="L132" s="12">
        <f>K132/D132</f>
        <v>1.3698630136986301E-2</v>
      </c>
      <c r="M132" s="3">
        <v>2</v>
      </c>
      <c r="N132" s="12">
        <f>M132/D132</f>
        <v>2.7397260273972601E-2</v>
      </c>
      <c r="S132" s="3"/>
      <c r="T132" s="3"/>
      <c r="U132" s="3"/>
    </row>
    <row r="133" spans="2:22" s="5" customFormat="1" x14ac:dyDescent="0.25">
      <c r="B133" s="3">
        <v>1900</v>
      </c>
      <c r="C133" s="28" t="s">
        <v>38</v>
      </c>
      <c r="D133" s="4">
        <v>73</v>
      </c>
      <c r="E133" s="3">
        <v>11</v>
      </c>
      <c r="F133" s="8">
        <f>E133/D133</f>
        <v>0.15068493150684931</v>
      </c>
      <c r="G133" s="3">
        <v>61</v>
      </c>
      <c r="H133" s="15">
        <f>G133/D133</f>
        <v>0.83561643835616439</v>
      </c>
      <c r="I133" s="3">
        <v>1</v>
      </c>
      <c r="J133" s="12">
        <f>I133/D133</f>
        <v>1.3698630136986301E-2</v>
      </c>
      <c r="K133" s="9" t="s">
        <v>5</v>
      </c>
      <c r="L133" s="9" t="s">
        <v>5</v>
      </c>
      <c r="M133" s="3">
        <v>0</v>
      </c>
      <c r="N133" s="8">
        <f>M133/D133</f>
        <v>0</v>
      </c>
      <c r="S133" s="3"/>
      <c r="T133" s="3"/>
      <c r="U133" s="3"/>
    </row>
    <row r="134" spans="2:22" s="5" customFormat="1" x14ac:dyDescent="0.25">
      <c r="B134" s="3">
        <v>1900</v>
      </c>
      <c r="C134" t="s">
        <v>43</v>
      </c>
      <c r="D134" s="4">
        <v>7</v>
      </c>
      <c r="E134" s="3">
        <v>5</v>
      </c>
      <c r="F134" s="8">
        <f>E134/D134</f>
        <v>0.7142857142857143</v>
      </c>
      <c r="G134" s="3">
        <v>0</v>
      </c>
      <c r="H134" s="8">
        <f>G134/D134</f>
        <v>0</v>
      </c>
      <c r="I134" s="3">
        <v>2</v>
      </c>
      <c r="J134" s="8">
        <f>I134/D134</f>
        <v>0.2857142857142857</v>
      </c>
      <c r="K134" s="3">
        <v>0</v>
      </c>
      <c r="L134" s="8">
        <f>K134/D134</f>
        <v>0</v>
      </c>
      <c r="M134" s="9" t="s">
        <v>5</v>
      </c>
      <c r="N134" s="9" t="s">
        <v>5</v>
      </c>
      <c r="S134" s="3"/>
      <c r="T134" s="3"/>
      <c r="U134" s="3"/>
    </row>
    <row r="135" spans="2:22" s="5" customFormat="1" x14ac:dyDescent="0.25">
      <c r="B135" s="3"/>
      <c r="C135"/>
      <c r="D135" s="3"/>
      <c r="E135" s="4">
        <f>SUM(E131:E134)</f>
        <v>97</v>
      </c>
      <c r="F135" s="4"/>
      <c r="G135" s="4">
        <f>SUM(G130:G134)</f>
        <v>88</v>
      </c>
      <c r="H135" s="4"/>
      <c r="I135" s="4">
        <f>SUM(I130:I134)</f>
        <v>73</v>
      </c>
      <c r="J135" s="4"/>
      <c r="K135" s="4">
        <f>SUM(K130:K134)</f>
        <v>73</v>
      </c>
      <c r="L135" s="3"/>
      <c r="M135" s="4">
        <f>SUM(M130:M134)</f>
        <v>7</v>
      </c>
      <c r="N135" s="4"/>
      <c r="P135"/>
      <c r="Q135"/>
      <c r="R135"/>
      <c r="S135" s="3"/>
      <c r="T135" s="3"/>
      <c r="U135" s="3"/>
    </row>
    <row r="136" spans="2:22" s="5" customFormat="1" x14ac:dyDescent="0.25">
      <c r="B136" s="3"/>
      <c r="C136"/>
      <c r="D136" s="3"/>
      <c r="E136" s="4"/>
      <c r="F136" s="4"/>
      <c r="G136" s="4"/>
      <c r="H136" s="4"/>
      <c r="I136" s="4"/>
      <c r="J136" s="4"/>
      <c r="K136" s="4"/>
      <c r="L136" s="3"/>
      <c r="M136" s="4"/>
      <c r="N136" s="4"/>
      <c r="P136"/>
      <c r="Q136"/>
      <c r="R136"/>
      <c r="S136" s="3"/>
      <c r="T136" s="3"/>
      <c r="U136" s="3"/>
    </row>
    <row r="137" spans="2:22" s="5" customFormat="1" x14ac:dyDescent="0.25">
      <c r="B137" s="3"/>
      <c r="C137" s="5" t="s">
        <v>96</v>
      </c>
      <c r="D137" s="3">
        <f>62+61</f>
        <v>123</v>
      </c>
      <c r="E137" s="8">
        <f>123/169</f>
        <v>0.72781065088757402</v>
      </c>
      <c r="F137" s="4"/>
      <c r="G137" s="4"/>
      <c r="H137" s="4"/>
      <c r="I137" s="4"/>
      <c r="J137" s="4"/>
      <c r="K137" s="4"/>
      <c r="L137" s="3"/>
      <c r="M137" s="4"/>
      <c r="N137" s="4"/>
      <c r="P137"/>
      <c r="Q137"/>
      <c r="R137"/>
      <c r="S137" s="3"/>
      <c r="T137" s="3"/>
      <c r="U137" s="3"/>
    </row>
    <row r="138" spans="2:22" s="5" customFormat="1" x14ac:dyDescent="0.25">
      <c r="B138" s="3"/>
      <c r="C138" s="5" t="s">
        <v>97</v>
      </c>
      <c r="D138" s="3">
        <f>19+11+8+1+5+2</f>
        <v>46</v>
      </c>
      <c r="E138" s="8">
        <f>46/169</f>
        <v>0.27218934911242604</v>
      </c>
      <c r="F138" s="4"/>
      <c r="G138" s="4"/>
      <c r="H138" s="4"/>
      <c r="I138" s="4"/>
      <c r="J138" s="4"/>
      <c r="K138" s="4"/>
      <c r="L138" s="3"/>
      <c r="M138" s="4"/>
      <c r="N138" s="4"/>
      <c r="P138"/>
      <c r="Q138"/>
      <c r="R138"/>
      <c r="S138" s="3"/>
      <c r="T138" s="3"/>
      <c r="U138" s="3"/>
    </row>
    <row r="139" spans="2:22" x14ac:dyDescent="0.25">
      <c r="S139" s="3"/>
      <c r="T139" s="3"/>
      <c r="U139" s="3"/>
    </row>
    <row r="140" spans="2:22" x14ac:dyDescent="0.25">
      <c r="S140" s="3"/>
      <c r="T140" s="3"/>
      <c r="U140" s="3"/>
    </row>
    <row r="141" spans="2:22" s="5" customFormat="1" ht="15.75" thickBot="1" x14ac:dyDescent="0.3">
      <c r="B141" s="4"/>
      <c r="D141" s="4"/>
      <c r="E141" s="6" t="s">
        <v>39</v>
      </c>
      <c r="F141" s="6" t="s">
        <v>39</v>
      </c>
      <c r="G141" s="6" t="s">
        <v>40</v>
      </c>
      <c r="H141" s="6" t="s">
        <v>40</v>
      </c>
      <c r="I141" s="6" t="s">
        <v>46</v>
      </c>
      <c r="J141" s="6" t="s">
        <v>46</v>
      </c>
      <c r="K141" s="6" t="s">
        <v>48</v>
      </c>
      <c r="L141" s="6" t="s">
        <v>48</v>
      </c>
      <c r="M141" s="4"/>
      <c r="N141" s="4"/>
      <c r="S141" s="3"/>
      <c r="T141" s="3"/>
      <c r="U141" s="3"/>
      <c r="V141" s="3"/>
    </row>
    <row r="142" spans="2:22" s="5" customFormat="1" x14ac:dyDescent="0.25">
      <c r="B142" s="3">
        <v>1902</v>
      </c>
      <c r="C142" s="28" t="s">
        <v>37</v>
      </c>
      <c r="D142" s="4">
        <v>157</v>
      </c>
      <c r="E142" s="9" t="s">
        <v>5</v>
      </c>
      <c r="F142" s="9" t="s">
        <v>5</v>
      </c>
      <c r="G142" s="3">
        <v>143</v>
      </c>
      <c r="H142" s="15">
        <f>G142/D142</f>
        <v>0.91082802547770703</v>
      </c>
      <c r="I142" s="3">
        <v>10</v>
      </c>
      <c r="J142" s="8">
        <f>I142/D142</f>
        <v>6.3694267515923567E-2</v>
      </c>
      <c r="K142" s="3">
        <v>4</v>
      </c>
      <c r="L142" s="8">
        <f>K142/D142</f>
        <v>2.5477707006369428E-2</v>
      </c>
      <c r="M142" s="3"/>
      <c r="N142" s="14"/>
      <c r="S142" s="3"/>
      <c r="T142" s="3"/>
      <c r="U142" s="3"/>
      <c r="V142" s="3"/>
    </row>
    <row r="143" spans="2:22" s="5" customFormat="1" x14ac:dyDescent="0.25">
      <c r="B143" s="3">
        <v>1902</v>
      </c>
      <c r="C143" s="28" t="s">
        <v>38</v>
      </c>
      <c r="D143" s="4">
        <v>153</v>
      </c>
      <c r="E143" s="3">
        <v>143</v>
      </c>
      <c r="F143" s="15">
        <f>E143/D143</f>
        <v>0.934640522875817</v>
      </c>
      <c r="G143" s="9" t="s">
        <v>5</v>
      </c>
      <c r="H143" s="9" t="s">
        <v>5</v>
      </c>
      <c r="I143" s="3">
        <v>9</v>
      </c>
      <c r="J143" s="8">
        <f>I143/D143</f>
        <v>5.8823529411764705E-2</v>
      </c>
      <c r="K143" s="3">
        <v>1</v>
      </c>
      <c r="L143" s="8">
        <f>K143/D143</f>
        <v>6.5359477124183009E-3</v>
      </c>
      <c r="M143" s="3"/>
      <c r="N143" s="14"/>
      <c r="S143" s="3"/>
      <c r="T143" s="3"/>
      <c r="U143" s="3"/>
      <c r="V143" s="3"/>
    </row>
    <row r="144" spans="2:22" s="5" customFormat="1" x14ac:dyDescent="0.25">
      <c r="B144" s="3">
        <v>1902</v>
      </c>
      <c r="C144" s="29" t="s">
        <v>41</v>
      </c>
      <c r="D144" s="4">
        <v>63</v>
      </c>
      <c r="E144" s="3">
        <v>10</v>
      </c>
      <c r="F144" s="8">
        <f>E144/D144</f>
        <v>0.15873015873015872</v>
      </c>
      <c r="G144" s="3">
        <v>9</v>
      </c>
      <c r="H144" s="8">
        <f>G144/D144</f>
        <v>0.14285714285714285</v>
      </c>
      <c r="I144" s="9" t="s">
        <v>5</v>
      </c>
      <c r="J144" s="9" t="s">
        <v>5</v>
      </c>
      <c r="K144" s="3">
        <v>44</v>
      </c>
      <c r="L144" s="16">
        <f>K144/D144</f>
        <v>0.69841269841269837</v>
      </c>
      <c r="M144" s="3"/>
      <c r="N144" s="14"/>
      <c r="S144" s="3"/>
      <c r="T144" s="3"/>
      <c r="U144" s="3"/>
      <c r="V144" s="3"/>
    </row>
    <row r="145" spans="2:24" s="5" customFormat="1" x14ac:dyDescent="0.25">
      <c r="B145" s="3">
        <v>1902</v>
      </c>
      <c r="C145" s="29" t="s">
        <v>47</v>
      </c>
      <c r="D145" s="4">
        <v>49</v>
      </c>
      <c r="E145" s="3">
        <v>4</v>
      </c>
      <c r="F145" s="8">
        <f>E145/D145</f>
        <v>8.1632653061224483E-2</v>
      </c>
      <c r="G145" s="3">
        <v>1</v>
      </c>
      <c r="H145" s="8">
        <f>G145/D145</f>
        <v>2.0408163265306121E-2</v>
      </c>
      <c r="I145" s="3">
        <v>44</v>
      </c>
      <c r="J145" s="16">
        <f>I145/D145</f>
        <v>0.89795918367346939</v>
      </c>
      <c r="K145" s="9" t="s">
        <v>5</v>
      </c>
      <c r="L145" s="9" t="s">
        <v>5</v>
      </c>
      <c r="M145" s="3"/>
      <c r="N145" s="14"/>
      <c r="S145" s="3"/>
      <c r="T145" s="3"/>
      <c r="U145" s="3"/>
      <c r="V145" s="3"/>
    </row>
    <row r="146" spans="2:24" s="5" customFormat="1" x14ac:dyDescent="0.25">
      <c r="B146" s="3"/>
      <c r="C146"/>
      <c r="D146" s="3"/>
      <c r="E146" s="4">
        <f>SUM(E142:E145)</f>
        <v>157</v>
      </c>
      <c r="F146" s="4"/>
      <c r="G146" s="4">
        <f>SUM(G142:G145)</f>
        <v>153</v>
      </c>
      <c r="H146" s="4"/>
      <c r="I146" s="4">
        <f>SUM(I142:I145)</f>
        <v>63</v>
      </c>
      <c r="J146" s="4"/>
      <c r="K146" s="4">
        <f>SUM(K142:K145)</f>
        <v>49</v>
      </c>
      <c r="L146" s="3"/>
      <c r="M146" s="4"/>
      <c r="N146" s="4"/>
      <c r="P146"/>
      <c r="Q146"/>
      <c r="R146"/>
      <c r="S146" s="3"/>
      <c r="T146" s="3"/>
      <c r="U146" s="3"/>
      <c r="V146" s="3"/>
    </row>
    <row r="147" spans="2:24" x14ac:dyDescent="0.25">
      <c r="M147" s="17"/>
      <c r="N147" s="18"/>
      <c r="S147" s="3"/>
      <c r="T147" s="3"/>
      <c r="U147" s="3"/>
      <c r="V147" s="3"/>
    </row>
    <row r="148" spans="2:24" x14ac:dyDescent="0.25">
      <c r="C148" s="5" t="s">
        <v>96</v>
      </c>
      <c r="D148" s="3">
        <f>143+44</f>
        <v>187</v>
      </c>
      <c r="E148" s="8">
        <f>187/211</f>
        <v>0.88625592417061616</v>
      </c>
      <c r="N148" s="3"/>
      <c r="T148" s="3"/>
      <c r="U148" s="3"/>
      <c r="V148" s="3"/>
    </row>
    <row r="149" spans="2:24" x14ac:dyDescent="0.25">
      <c r="C149" s="5" t="s">
        <v>97</v>
      </c>
      <c r="D149" s="3">
        <f>10+4+9+1</f>
        <v>24</v>
      </c>
      <c r="E149" s="8">
        <f>24/211</f>
        <v>0.11374407582938388</v>
      </c>
      <c r="F149" s="4"/>
      <c r="G149" s="4"/>
      <c r="H149" s="4"/>
      <c r="I149" s="4"/>
      <c r="J149" s="4"/>
      <c r="K149" s="4"/>
      <c r="L149" s="4"/>
      <c r="M149" s="4"/>
      <c r="N149" s="4"/>
      <c r="T149" s="3"/>
      <c r="U149" s="3"/>
      <c r="V149" s="3"/>
    </row>
    <row r="150" spans="2:24" x14ac:dyDescent="0.25">
      <c r="C150" s="32" t="s">
        <v>98</v>
      </c>
      <c r="D150" s="4"/>
      <c r="H150" s="14"/>
      <c r="J150" s="14"/>
      <c r="L150" s="14"/>
      <c r="M150" s="3"/>
      <c r="S150" s="3"/>
      <c r="T150" s="3"/>
      <c r="U150" s="3"/>
      <c r="V150" s="3"/>
    </row>
    <row r="151" spans="2:24" x14ac:dyDescent="0.25">
      <c r="N151" s="3"/>
      <c r="R151" s="3"/>
      <c r="S151" s="3"/>
      <c r="T151" s="3"/>
      <c r="V151" s="3"/>
    </row>
    <row r="152" spans="2:24" x14ac:dyDescent="0.25">
      <c r="N152" s="3"/>
      <c r="R152" s="3"/>
      <c r="S152" s="3"/>
      <c r="T152" s="3"/>
      <c r="V152" s="3"/>
    </row>
    <row r="153" spans="2:24" x14ac:dyDescent="0.25">
      <c r="N153" s="3"/>
      <c r="R153" s="3"/>
      <c r="S153" s="3"/>
      <c r="T153" s="3"/>
      <c r="V153" s="3"/>
    </row>
    <row r="154" spans="2:24" ht="18.75" x14ac:dyDescent="0.3">
      <c r="C154" s="34" t="s">
        <v>92</v>
      </c>
    </row>
    <row r="155" spans="2:24" s="5" customFormat="1" x14ac:dyDescent="0.25"/>
    <row r="156" spans="2:24" ht="15.75" thickBot="1" x14ac:dyDescent="0.3">
      <c r="B156" s="6" t="s">
        <v>2</v>
      </c>
      <c r="C156" s="7" t="s">
        <v>0</v>
      </c>
      <c r="D156" s="6" t="s">
        <v>1</v>
      </c>
      <c r="E156" s="6" t="s">
        <v>33</v>
      </c>
      <c r="F156" s="6" t="s">
        <v>33</v>
      </c>
      <c r="G156" s="6" t="s">
        <v>34</v>
      </c>
      <c r="H156" s="6" t="s">
        <v>34</v>
      </c>
      <c r="I156" s="6" t="s">
        <v>35</v>
      </c>
      <c r="J156" s="6" t="s">
        <v>35</v>
      </c>
      <c r="K156" s="6" t="s">
        <v>4</v>
      </c>
      <c r="L156" s="6" t="s">
        <v>4</v>
      </c>
      <c r="M156" s="4"/>
      <c r="N156" s="4"/>
      <c r="S156" s="3"/>
      <c r="T156" s="3"/>
      <c r="X156" s="3"/>
    </row>
    <row r="157" spans="2:24" x14ac:dyDescent="0.25">
      <c r="B157" s="3">
        <v>1900</v>
      </c>
      <c r="C157" s="28" t="s">
        <v>30</v>
      </c>
      <c r="D157" s="4">
        <v>127</v>
      </c>
      <c r="E157" s="9" t="s">
        <v>5</v>
      </c>
      <c r="F157" s="9" t="s">
        <v>5</v>
      </c>
      <c r="G157" s="3">
        <v>19</v>
      </c>
      <c r="H157" s="8">
        <f>G157/D157</f>
        <v>0.14960629921259844</v>
      </c>
      <c r="I157" s="3">
        <v>16</v>
      </c>
      <c r="J157" s="8">
        <f>I157/D157</f>
        <v>0.12598425196850394</v>
      </c>
      <c r="K157" s="3">
        <v>92</v>
      </c>
      <c r="L157" s="15">
        <f>K157/D157</f>
        <v>0.72440944881889768</v>
      </c>
      <c r="M157" s="3"/>
      <c r="S157" s="3"/>
      <c r="T157" s="3"/>
      <c r="X157" s="3"/>
    </row>
    <row r="158" spans="2:24" x14ac:dyDescent="0.25">
      <c r="B158" s="3">
        <v>1900</v>
      </c>
      <c r="C158" s="29" t="s">
        <v>31</v>
      </c>
      <c r="D158" s="4">
        <v>116</v>
      </c>
      <c r="E158" s="3">
        <v>19</v>
      </c>
      <c r="F158" s="8">
        <f>E158/D158</f>
        <v>0.16379310344827586</v>
      </c>
      <c r="G158" s="9" t="s">
        <v>5</v>
      </c>
      <c r="H158" s="9" t="s">
        <v>5</v>
      </c>
      <c r="I158" s="3">
        <v>94</v>
      </c>
      <c r="J158" s="16">
        <f>I158/D158</f>
        <v>0.81034482758620685</v>
      </c>
      <c r="K158" s="3">
        <v>3</v>
      </c>
      <c r="L158" s="8">
        <f>K158/D158</f>
        <v>2.5862068965517241E-2</v>
      </c>
      <c r="M158" s="3"/>
      <c r="N158" s="10"/>
      <c r="S158" s="3"/>
      <c r="T158" s="3"/>
      <c r="X158" s="3"/>
    </row>
    <row r="159" spans="2:24" x14ac:dyDescent="0.25">
      <c r="B159" s="3">
        <v>1900</v>
      </c>
      <c r="C159" s="29" t="s">
        <v>32</v>
      </c>
      <c r="D159" s="4">
        <v>112</v>
      </c>
      <c r="E159" s="3">
        <v>16</v>
      </c>
      <c r="F159" s="8">
        <f>E159/D159</f>
        <v>0.14285714285714285</v>
      </c>
      <c r="G159" s="3">
        <v>94</v>
      </c>
      <c r="H159" s="16">
        <f>G159/D159</f>
        <v>0.8392857142857143</v>
      </c>
      <c r="I159" s="9" t="s">
        <v>5</v>
      </c>
      <c r="J159" s="9" t="s">
        <v>5</v>
      </c>
      <c r="K159" s="3">
        <v>2</v>
      </c>
      <c r="L159" s="8">
        <f>K159/D159</f>
        <v>1.7857142857142856E-2</v>
      </c>
      <c r="M159" s="3"/>
      <c r="N159" s="10"/>
      <c r="S159" s="3"/>
      <c r="T159" s="3"/>
      <c r="X159" s="3"/>
    </row>
    <row r="160" spans="2:24" x14ac:dyDescent="0.25">
      <c r="B160" s="3">
        <v>1900</v>
      </c>
      <c r="C160" s="28" t="s">
        <v>49</v>
      </c>
      <c r="D160" s="4">
        <v>97</v>
      </c>
      <c r="E160" s="3">
        <v>92</v>
      </c>
      <c r="F160" s="15">
        <f>E160/D160</f>
        <v>0.94845360824742264</v>
      </c>
      <c r="G160" s="3">
        <v>3</v>
      </c>
      <c r="H160" s="8">
        <f>G160/D160</f>
        <v>3.0927835051546393E-2</v>
      </c>
      <c r="I160" s="3">
        <v>2</v>
      </c>
      <c r="J160" s="8">
        <f>I160/D160</f>
        <v>2.0618556701030927E-2</v>
      </c>
      <c r="K160" s="9" t="s">
        <v>5</v>
      </c>
      <c r="L160" s="9" t="s">
        <v>5</v>
      </c>
      <c r="M160" s="3"/>
      <c r="N160" s="14"/>
      <c r="S160" s="3"/>
      <c r="T160" s="3"/>
      <c r="X160" s="3"/>
    </row>
    <row r="161" spans="2:24" x14ac:dyDescent="0.25">
      <c r="E161" s="4">
        <f>SUM(E158:E160)</f>
        <v>127</v>
      </c>
      <c r="F161" s="4"/>
      <c r="G161" s="4">
        <f>SUM(G157:G160)</f>
        <v>116</v>
      </c>
      <c r="H161" s="4"/>
      <c r="I161" s="4">
        <f>SUM(I157:I160)</f>
        <v>112</v>
      </c>
      <c r="J161" s="4"/>
      <c r="K161" s="4">
        <f>SUM(K157:K160)</f>
        <v>97</v>
      </c>
      <c r="M161" s="4"/>
      <c r="S161" s="3"/>
      <c r="T161" s="3"/>
      <c r="X161" s="3"/>
    </row>
    <row r="162" spans="2:24" x14ac:dyDescent="0.25">
      <c r="E162" s="4"/>
      <c r="F162" s="4"/>
      <c r="G162" s="4"/>
      <c r="H162" s="4"/>
      <c r="I162" s="4"/>
      <c r="J162" s="4"/>
      <c r="K162" s="4"/>
      <c r="M162" s="4"/>
      <c r="S162" s="3"/>
      <c r="T162" s="3"/>
      <c r="X162" s="3"/>
    </row>
    <row r="163" spans="2:24" x14ac:dyDescent="0.25">
      <c r="C163" s="5" t="s">
        <v>96</v>
      </c>
      <c r="D163" s="3">
        <f>92+94</f>
        <v>186</v>
      </c>
      <c r="E163" s="8">
        <f>186/226</f>
        <v>0.82300884955752207</v>
      </c>
      <c r="F163" s="4"/>
      <c r="G163" s="4"/>
      <c r="H163" s="4"/>
      <c r="I163" s="4"/>
      <c r="J163" s="4"/>
      <c r="K163" s="4"/>
      <c r="M163" s="4"/>
      <c r="S163" s="3"/>
      <c r="T163" s="3"/>
      <c r="X163" s="3"/>
    </row>
    <row r="164" spans="2:24" x14ac:dyDescent="0.25">
      <c r="C164" s="5" t="s">
        <v>97</v>
      </c>
      <c r="D164" s="3">
        <f>19+16+3+2</f>
        <v>40</v>
      </c>
      <c r="E164" s="8">
        <f>40/226</f>
        <v>0.17699115044247787</v>
      </c>
      <c r="F164" s="4"/>
      <c r="G164" s="4"/>
      <c r="H164" s="4"/>
      <c r="I164" s="4"/>
      <c r="J164" s="4"/>
      <c r="K164" s="4"/>
      <c r="M164" s="4"/>
      <c r="S164" s="3"/>
      <c r="T164" s="3"/>
      <c r="X164" s="3"/>
    </row>
    <row r="165" spans="2:24" x14ac:dyDescent="0.25">
      <c r="S165" s="3"/>
      <c r="T165" s="3"/>
      <c r="X165" s="3"/>
    </row>
    <row r="166" spans="2:24" x14ac:dyDescent="0.25">
      <c r="S166" s="3"/>
      <c r="T166" s="3"/>
      <c r="X166" s="3"/>
    </row>
    <row r="167" spans="2:24" s="5" customFormat="1" ht="15.75" thickBot="1" x14ac:dyDescent="0.3">
      <c r="B167" s="4"/>
      <c r="D167" s="4"/>
      <c r="E167" s="6" t="s">
        <v>36</v>
      </c>
      <c r="F167" s="6" t="s">
        <v>36</v>
      </c>
      <c r="G167" s="6" t="s">
        <v>4</v>
      </c>
      <c r="H167" s="6" t="s">
        <v>4</v>
      </c>
      <c r="I167" s="6" t="s">
        <v>34</v>
      </c>
      <c r="J167" s="6" t="s">
        <v>34</v>
      </c>
      <c r="K167" s="6" t="s">
        <v>35</v>
      </c>
      <c r="L167" s="6" t="s">
        <v>35</v>
      </c>
      <c r="M167" s="6" t="s">
        <v>33</v>
      </c>
      <c r="N167" s="6" t="s">
        <v>33</v>
      </c>
      <c r="T167" s="3"/>
      <c r="W167"/>
      <c r="X167" s="3"/>
    </row>
    <row r="168" spans="2:24" s="5" customFormat="1" x14ac:dyDescent="0.25">
      <c r="B168" s="3">
        <v>1902</v>
      </c>
      <c r="C168" s="28" t="s">
        <v>57</v>
      </c>
      <c r="D168" s="4">
        <v>148</v>
      </c>
      <c r="E168" s="9" t="s">
        <v>5</v>
      </c>
      <c r="F168" s="9" t="s">
        <v>5</v>
      </c>
      <c r="G168" s="3">
        <v>101</v>
      </c>
      <c r="H168" s="15">
        <f>G168/D168</f>
        <v>0.68243243243243246</v>
      </c>
      <c r="I168" s="3">
        <v>12</v>
      </c>
      <c r="J168" s="8">
        <f>I168/D168</f>
        <v>8.1081081081081086E-2</v>
      </c>
      <c r="K168" s="3">
        <v>0</v>
      </c>
      <c r="L168" s="8">
        <f>K168/D168</f>
        <v>0</v>
      </c>
      <c r="M168" s="3">
        <v>35</v>
      </c>
      <c r="N168" s="12">
        <f>M168/D168</f>
        <v>0.23648648648648649</v>
      </c>
      <c r="P168" s="18"/>
      <c r="Q168" s="3"/>
      <c r="W168"/>
      <c r="X168" s="3"/>
    </row>
    <row r="169" spans="2:24" s="5" customFormat="1" x14ac:dyDescent="0.25">
      <c r="B169" s="3">
        <v>1902</v>
      </c>
      <c r="C169" s="28" t="s">
        <v>50</v>
      </c>
      <c r="D169" s="4">
        <v>125</v>
      </c>
      <c r="E169" s="3">
        <v>101</v>
      </c>
      <c r="F169" s="15">
        <f>E169/D169</f>
        <v>0.80800000000000005</v>
      </c>
      <c r="G169" s="9" t="s">
        <v>5</v>
      </c>
      <c r="H169" s="9" t="s">
        <v>5</v>
      </c>
      <c r="I169" s="3">
        <v>6</v>
      </c>
      <c r="J169" s="8">
        <f>I169/D169</f>
        <v>4.8000000000000001E-2</v>
      </c>
      <c r="K169" s="3">
        <v>1</v>
      </c>
      <c r="L169" s="8">
        <f>K169/D169</f>
        <v>8.0000000000000002E-3</v>
      </c>
      <c r="M169" s="3">
        <v>17</v>
      </c>
      <c r="N169" s="8">
        <f>M169/D169</f>
        <v>0.13600000000000001</v>
      </c>
      <c r="S169" s="3"/>
      <c r="T169" s="3"/>
      <c r="W169"/>
      <c r="X169" s="3"/>
    </row>
    <row r="170" spans="2:24" s="5" customFormat="1" x14ac:dyDescent="0.25">
      <c r="B170" s="3">
        <v>1902</v>
      </c>
      <c r="C170" s="29" t="s">
        <v>31</v>
      </c>
      <c r="D170" s="4">
        <v>121</v>
      </c>
      <c r="E170" s="3">
        <v>12</v>
      </c>
      <c r="F170" s="8">
        <f>E170/D170</f>
        <v>9.9173553719008267E-2</v>
      </c>
      <c r="G170" s="3">
        <v>6</v>
      </c>
      <c r="H170" s="8">
        <f>G170/D170</f>
        <v>4.9586776859504134E-2</v>
      </c>
      <c r="I170" s="9" t="s">
        <v>5</v>
      </c>
      <c r="J170" s="9" t="s">
        <v>5</v>
      </c>
      <c r="K170" s="3">
        <v>92</v>
      </c>
      <c r="L170" s="16">
        <f>K170/D170</f>
        <v>0.76033057851239672</v>
      </c>
      <c r="M170" s="3">
        <v>11</v>
      </c>
      <c r="N170" s="12">
        <f>M170/D170</f>
        <v>9.0909090909090912E-2</v>
      </c>
      <c r="S170" s="3"/>
      <c r="T170" s="3"/>
      <c r="W170"/>
      <c r="X170" s="3"/>
    </row>
    <row r="171" spans="2:24" s="5" customFormat="1" x14ac:dyDescent="0.25">
      <c r="B171" s="3">
        <v>1902</v>
      </c>
      <c r="C171" s="29" t="s">
        <v>32</v>
      </c>
      <c r="D171" s="4">
        <v>94</v>
      </c>
      <c r="E171" s="3">
        <v>0</v>
      </c>
      <c r="F171" s="8">
        <f>E171/D171</f>
        <v>0</v>
      </c>
      <c r="G171" s="3">
        <v>1</v>
      </c>
      <c r="H171" s="8">
        <f>G171/D171</f>
        <v>1.0638297872340425E-2</v>
      </c>
      <c r="I171" s="3">
        <v>92</v>
      </c>
      <c r="J171" s="16">
        <f>I171/D171</f>
        <v>0.97872340425531912</v>
      </c>
      <c r="K171" s="9" t="s">
        <v>5</v>
      </c>
      <c r="L171" s="9" t="s">
        <v>5</v>
      </c>
      <c r="M171" s="3">
        <v>1</v>
      </c>
      <c r="N171" s="8">
        <f>M171/D171</f>
        <v>1.0638297872340425E-2</v>
      </c>
      <c r="S171" s="3"/>
      <c r="T171" s="3"/>
      <c r="W171"/>
      <c r="X171" s="3"/>
    </row>
    <row r="172" spans="2:24" s="5" customFormat="1" x14ac:dyDescent="0.25">
      <c r="B172" s="3">
        <v>1902</v>
      </c>
      <c r="C172" s="30" t="s">
        <v>30</v>
      </c>
      <c r="D172" s="4">
        <v>64</v>
      </c>
      <c r="E172" s="3">
        <v>35</v>
      </c>
      <c r="F172" s="12">
        <f>E172/D172</f>
        <v>0.546875</v>
      </c>
      <c r="G172" s="3">
        <v>17</v>
      </c>
      <c r="H172" s="12">
        <f>G172/D172</f>
        <v>0.265625</v>
      </c>
      <c r="I172" s="3">
        <v>11</v>
      </c>
      <c r="J172" s="8">
        <f>I172/D172</f>
        <v>0.171875</v>
      </c>
      <c r="K172" s="3">
        <v>1</v>
      </c>
      <c r="L172" s="8">
        <f>K172/D172</f>
        <v>1.5625E-2</v>
      </c>
      <c r="M172" s="9" t="s">
        <v>5</v>
      </c>
      <c r="N172" s="9" t="s">
        <v>5</v>
      </c>
      <c r="S172" s="3"/>
      <c r="T172" s="3"/>
      <c r="W172"/>
      <c r="X172" s="3"/>
    </row>
    <row r="173" spans="2:24" s="5" customFormat="1" x14ac:dyDescent="0.25">
      <c r="B173" s="3"/>
      <c r="C173"/>
      <c r="D173" s="3"/>
      <c r="E173" s="4">
        <f>SUM(E168:E172)</f>
        <v>148</v>
      </c>
      <c r="F173" s="4"/>
      <c r="G173" s="4">
        <f>SUM(G168:G172)</f>
        <v>125</v>
      </c>
      <c r="H173" s="4"/>
      <c r="I173" s="4">
        <f>SUM(I168:I172)</f>
        <v>121</v>
      </c>
      <c r="J173" s="4"/>
      <c r="K173" s="4">
        <f>SUM(K168:K172)</f>
        <v>94</v>
      </c>
      <c r="L173" s="3"/>
      <c r="M173" s="4">
        <f>SUM(M168:M172)</f>
        <v>64</v>
      </c>
      <c r="N173" s="4"/>
      <c r="S173" s="3"/>
      <c r="T173" s="3"/>
      <c r="W173"/>
      <c r="X173" s="3"/>
    </row>
    <row r="174" spans="2:24" s="5" customFormat="1" x14ac:dyDescent="0.25">
      <c r="B174" s="3"/>
      <c r="C174"/>
      <c r="D174" s="3"/>
      <c r="E174" s="4"/>
      <c r="F174" s="4"/>
      <c r="G174" s="4"/>
      <c r="H174" s="4"/>
      <c r="I174" s="4"/>
      <c r="J174" s="4"/>
      <c r="K174" s="4"/>
      <c r="L174" s="3"/>
      <c r="M174" s="4"/>
      <c r="N174" s="4"/>
      <c r="S174" s="3"/>
      <c r="T174" s="3"/>
      <c r="W174"/>
      <c r="X174" s="3"/>
    </row>
    <row r="175" spans="2:24" s="5" customFormat="1" x14ac:dyDescent="0.25">
      <c r="B175" s="3"/>
      <c r="C175" s="5" t="s">
        <v>96</v>
      </c>
      <c r="D175" s="3">
        <f>101+92</f>
        <v>193</v>
      </c>
      <c r="E175" s="12">
        <f>193/276</f>
        <v>0.69927536231884058</v>
      </c>
      <c r="F175" s="4"/>
      <c r="G175" s="18" t="s">
        <v>103</v>
      </c>
      <c r="H175" s="4"/>
      <c r="I175" s="4"/>
      <c r="J175" s="4"/>
      <c r="K175" s="4"/>
      <c r="L175" s="3"/>
      <c r="M175" s="4"/>
      <c r="N175" s="4"/>
      <c r="S175" s="3"/>
      <c r="T175" s="3"/>
      <c r="W175"/>
      <c r="X175" s="3"/>
    </row>
    <row r="176" spans="2:24" s="5" customFormat="1" x14ac:dyDescent="0.25">
      <c r="B176" s="3"/>
      <c r="C176" s="5" t="s">
        <v>97</v>
      </c>
      <c r="D176" s="3">
        <f>12+6+1+11+1+35+17</f>
        <v>83</v>
      </c>
      <c r="E176" s="12">
        <f>83/276</f>
        <v>0.30072463768115942</v>
      </c>
      <c r="F176" s="4"/>
      <c r="G176" s="4"/>
      <c r="H176" s="4"/>
      <c r="I176" s="4"/>
      <c r="J176" s="4"/>
      <c r="K176" s="4"/>
      <c r="L176" s="3"/>
      <c r="M176" s="4"/>
      <c r="N176" s="4"/>
      <c r="S176" s="3"/>
      <c r="T176" s="3"/>
      <c r="W176"/>
      <c r="X176" s="3"/>
    </row>
    <row r="177" spans="2:24" s="5" customFormat="1" x14ac:dyDescent="0.25">
      <c r="B177" s="3"/>
      <c r="C177" s="31" t="s">
        <v>99</v>
      </c>
      <c r="D177" s="3"/>
      <c r="E177" s="4"/>
      <c r="F177" s="4"/>
      <c r="G177" s="4"/>
      <c r="H177" s="4"/>
      <c r="I177" s="4"/>
      <c r="J177" s="4"/>
      <c r="K177" s="4"/>
      <c r="L177" s="3"/>
      <c r="M177" s="4"/>
      <c r="N177" s="4"/>
      <c r="S177" s="3"/>
      <c r="T177" s="3"/>
      <c r="W177"/>
      <c r="X177" s="3"/>
    </row>
    <row r="178" spans="2:24" x14ac:dyDescent="0.25">
      <c r="N178" s="3"/>
      <c r="O178" s="17"/>
      <c r="P178" s="18"/>
      <c r="T178" s="3"/>
      <c r="X178" s="3"/>
    </row>
    <row r="179" spans="2:24" x14ac:dyDescent="0.25">
      <c r="N179" s="3"/>
      <c r="R179" s="3"/>
      <c r="S179" s="3"/>
      <c r="T179" s="3"/>
      <c r="X179" s="3"/>
    </row>
    <row r="180" spans="2:24" ht="15.75" thickBot="1" x14ac:dyDescent="0.3">
      <c r="B180" s="4"/>
      <c r="C180" s="5"/>
      <c r="D180" s="4"/>
      <c r="E180" s="6" t="s">
        <v>34</v>
      </c>
      <c r="F180" s="6" t="s">
        <v>34</v>
      </c>
      <c r="G180" s="6" t="s">
        <v>35</v>
      </c>
      <c r="H180" s="6" t="s">
        <v>35</v>
      </c>
      <c r="I180" s="6" t="s">
        <v>33</v>
      </c>
      <c r="J180" s="6" t="s">
        <v>33</v>
      </c>
      <c r="K180" s="6" t="s">
        <v>4</v>
      </c>
      <c r="L180" s="6" t="s">
        <v>4</v>
      </c>
      <c r="M180" s="4"/>
      <c r="N180" s="4"/>
      <c r="S180" s="3"/>
      <c r="T180" s="3"/>
      <c r="X180" s="3"/>
    </row>
    <row r="181" spans="2:24" x14ac:dyDescent="0.25">
      <c r="B181" s="3">
        <v>1903</v>
      </c>
      <c r="C181" s="29" t="s">
        <v>31</v>
      </c>
      <c r="D181" s="4">
        <v>182</v>
      </c>
      <c r="E181" s="9" t="s">
        <v>5</v>
      </c>
      <c r="F181" s="9" t="s">
        <v>5</v>
      </c>
      <c r="G181" s="3">
        <v>111</v>
      </c>
      <c r="H181" s="16">
        <f>G181/D181</f>
        <v>0.60989010989010994</v>
      </c>
      <c r="I181" s="3">
        <v>66</v>
      </c>
      <c r="J181" s="12">
        <f>I181/D181</f>
        <v>0.36263736263736263</v>
      </c>
      <c r="K181" s="3">
        <v>5</v>
      </c>
      <c r="L181" s="12">
        <f>K181/D181</f>
        <v>2.7472527472527472E-2</v>
      </c>
      <c r="M181" s="3"/>
      <c r="S181" s="3"/>
      <c r="T181" s="3"/>
      <c r="X181" s="3"/>
    </row>
    <row r="182" spans="2:24" x14ac:dyDescent="0.25">
      <c r="B182" s="3">
        <v>1903</v>
      </c>
      <c r="C182" s="29" t="s">
        <v>32</v>
      </c>
      <c r="D182" s="4">
        <v>114</v>
      </c>
      <c r="E182" s="3">
        <v>111</v>
      </c>
      <c r="F182" s="16">
        <f>E182/D182</f>
        <v>0.97368421052631582</v>
      </c>
      <c r="G182" s="9" t="s">
        <v>5</v>
      </c>
      <c r="H182" s="9" t="s">
        <v>5</v>
      </c>
      <c r="I182" s="3">
        <v>3</v>
      </c>
      <c r="J182" s="12">
        <f>I182/D182</f>
        <v>2.6315789473684209E-2</v>
      </c>
      <c r="K182" s="3">
        <v>0</v>
      </c>
      <c r="L182" s="12">
        <f>K182/D182</f>
        <v>0</v>
      </c>
      <c r="M182" s="3"/>
      <c r="N182" s="10"/>
      <c r="S182" s="3"/>
      <c r="T182" s="3"/>
      <c r="X182" s="3"/>
    </row>
    <row r="183" spans="2:24" x14ac:dyDescent="0.25">
      <c r="B183" s="3">
        <v>1903</v>
      </c>
      <c r="C183" s="28" t="s">
        <v>30</v>
      </c>
      <c r="D183" s="4">
        <v>107</v>
      </c>
      <c r="E183" s="3">
        <v>66</v>
      </c>
      <c r="F183" s="12">
        <f>E183/D183</f>
        <v>0.61682242990654201</v>
      </c>
      <c r="G183" s="3">
        <v>3</v>
      </c>
      <c r="H183" s="12">
        <f>G183/D183</f>
        <v>2.8037383177570093E-2</v>
      </c>
      <c r="I183" s="9" t="s">
        <v>5</v>
      </c>
      <c r="J183" s="9" t="s">
        <v>5</v>
      </c>
      <c r="K183" s="3">
        <v>38</v>
      </c>
      <c r="L183" s="15">
        <f>K183/D183</f>
        <v>0.35514018691588783</v>
      </c>
      <c r="M183" s="3"/>
      <c r="N183" s="10"/>
      <c r="S183" s="3"/>
      <c r="T183" s="3"/>
      <c r="X183" s="3"/>
    </row>
    <row r="184" spans="2:24" x14ac:dyDescent="0.25">
      <c r="B184" s="3">
        <v>1903</v>
      </c>
      <c r="C184" s="28" t="s">
        <v>49</v>
      </c>
      <c r="D184" s="4">
        <v>43</v>
      </c>
      <c r="E184" s="3">
        <v>5</v>
      </c>
      <c r="F184" s="12">
        <f>E184/D184</f>
        <v>0.11627906976744186</v>
      </c>
      <c r="G184" s="3">
        <v>0</v>
      </c>
      <c r="H184" s="12">
        <f>G184/D184</f>
        <v>0</v>
      </c>
      <c r="I184" s="3">
        <v>38</v>
      </c>
      <c r="J184" s="15">
        <f>I184/D184</f>
        <v>0.88372093023255816</v>
      </c>
      <c r="K184" s="9" t="s">
        <v>5</v>
      </c>
      <c r="L184" s="9" t="s">
        <v>5</v>
      </c>
      <c r="M184" s="3"/>
      <c r="N184" s="14"/>
      <c r="S184" s="3"/>
      <c r="T184" s="3"/>
      <c r="X184" s="3"/>
    </row>
    <row r="185" spans="2:24" x14ac:dyDescent="0.25">
      <c r="E185" s="4">
        <f>SUM(E181:E184)</f>
        <v>182</v>
      </c>
      <c r="F185" s="4"/>
      <c r="G185" s="4">
        <f>SUM(G181:G184)</f>
        <v>114</v>
      </c>
      <c r="H185" s="4"/>
      <c r="I185" s="4">
        <f>SUM(I181:I184)</f>
        <v>107</v>
      </c>
      <c r="J185" s="4"/>
      <c r="K185" s="4">
        <f>SUM(K181:K184)</f>
        <v>43</v>
      </c>
      <c r="M185" s="4"/>
      <c r="S185" s="3"/>
      <c r="T185" s="3"/>
      <c r="X185" s="3"/>
    </row>
    <row r="186" spans="2:24" x14ac:dyDescent="0.25">
      <c r="N186" s="17"/>
      <c r="O186" s="18"/>
      <c r="S186" s="3"/>
      <c r="T186" s="3"/>
      <c r="X186" s="3"/>
    </row>
    <row r="187" spans="2:24" x14ac:dyDescent="0.25">
      <c r="C187" s="5" t="s">
        <v>96</v>
      </c>
      <c r="D187" s="3">
        <f>111+38</f>
        <v>149</v>
      </c>
      <c r="E187" s="8">
        <f>149/223</f>
        <v>0.66816143497757852</v>
      </c>
      <c r="N187" s="3"/>
      <c r="R187" s="3"/>
      <c r="S187" s="3"/>
      <c r="T187" s="3"/>
      <c r="X187" s="3"/>
    </row>
    <row r="188" spans="2:24" x14ac:dyDescent="0.25">
      <c r="C188" s="5" t="s">
        <v>97</v>
      </c>
      <c r="D188" s="3">
        <f>66+5+3</f>
        <v>74</v>
      </c>
      <c r="E188" s="8">
        <f>74/223</f>
        <v>0.33183856502242154</v>
      </c>
      <c r="N188" s="3"/>
      <c r="R188" s="3"/>
      <c r="S188" s="3"/>
      <c r="T188" s="3"/>
      <c r="X188" s="3"/>
    </row>
    <row r="189" spans="2:24" x14ac:dyDescent="0.25">
      <c r="N189" s="3"/>
      <c r="R189" s="3"/>
      <c r="S189" s="3"/>
      <c r="T189" s="3"/>
      <c r="V189" s="3"/>
    </row>
    <row r="190" spans="2:24" x14ac:dyDescent="0.25">
      <c r="N190" s="3"/>
      <c r="R190" s="3"/>
      <c r="S190" s="3"/>
      <c r="T190" s="3"/>
      <c r="V190" s="3"/>
    </row>
    <row r="191" spans="2:24" x14ac:dyDescent="0.25">
      <c r="N191" s="3"/>
      <c r="R191" s="3"/>
      <c r="S191" s="3"/>
      <c r="T191" s="3"/>
      <c r="V191" s="3"/>
    </row>
    <row r="192" spans="2:24" ht="18.75" x14ac:dyDescent="0.3">
      <c r="C192" s="34" t="s">
        <v>90</v>
      </c>
    </row>
    <row r="193" spans="2:20" s="5" customFormat="1" x14ac:dyDescent="0.25"/>
    <row r="194" spans="2:20" ht="15.75" thickBot="1" x14ac:dyDescent="0.3">
      <c r="B194" s="6" t="s">
        <v>2</v>
      </c>
      <c r="C194" s="7" t="s">
        <v>0</v>
      </c>
      <c r="D194" s="6" t="s">
        <v>1</v>
      </c>
      <c r="E194" s="6" t="s">
        <v>7</v>
      </c>
      <c r="F194" s="6" t="s">
        <v>7</v>
      </c>
      <c r="G194" s="6" t="s">
        <v>11</v>
      </c>
      <c r="H194" s="6" t="s">
        <v>11</v>
      </c>
      <c r="I194" s="6" t="s">
        <v>4</v>
      </c>
      <c r="J194" s="6" t="s">
        <v>4</v>
      </c>
      <c r="K194" s="6" t="s">
        <v>12</v>
      </c>
      <c r="L194" s="6" t="s">
        <v>12</v>
      </c>
      <c r="M194" s="6" t="s">
        <v>13</v>
      </c>
      <c r="N194" s="6" t="s">
        <v>13</v>
      </c>
      <c r="T194" s="3"/>
    </row>
    <row r="195" spans="2:20" x14ac:dyDescent="0.25">
      <c r="B195" s="3">
        <v>1900</v>
      </c>
      <c r="C195" s="29" t="s">
        <v>6</v>
      </c>
      <c r="D195" s="4">
        <v>150</v>
      </c>
      <c r="E195" s="9" t="s">
        <v>5</v>
      </c>
      <c r="F195" s="9" t="s">
        <v>5</v>
      </c>
      <c r="G195" s="3">
        <v>72</v>
      </c>
      <c r="H195" s="16">
        <f>G195/D195</f>
        <v>0.48</v>
      </c>
      <c r="I195" s="3">
        <v>44</v>
      </c>
      <c r="J195" s="8">
        <f>I195/D195</f>
        <v>0.29333333333333333</v>
      </c>
      <c r="K195" s="3">
        <v>17</v>
      </c>
      <c r="L195" s="8">
        <f>K195/D195</f>
        <v>0.11333333333333333</v>
      </c>
      <c r="M195" s="3">
        <v>17</v>
      </c>
      <c r="N195" s="8">
        <f>M195/D195</f>
        <v>0.11333333333333333</v>
      </c>
      <c r="T195" s="13"/>
    </row>
    <row r="196" spans="2:20" x14ac:dyDescent="0.25">
      <c r="B196" s="3">
        <v>1900</v>
      </c>
      <c r="C196" s="29" t="s">
        <v>8</v>
      </c>
      <c r="D196" s="4">
        <v>96</v>
      </c>
      <c r="E196" s="3">
        <v>72</v>
      </c>
      <c r="F196" s="16">
        <f>E196/D196</f>
        <v>0.75</v>
      </c>
      <c r="G196" s="9" t="s">
        <v>5</v>
      </c>
      <c r="H196" s="9" t="s">
        <v>5</v>
      </c>
      <c r="I196" s="3">
        <v>6</v>
      </c>
      <c r="J196" s="8">
        <f>I196/D196</f>
        <v>6.25E-2</v>
      </c>
      <c r="K196" s="3">
        <v>12</v>
      </c>
      <c r="L196" s="8">
        <f>K196/D196</f>
        <v>0.125</v>
      </c>
      <c r="M196" s="3">
        <v>6</v>
      </c>
      <c r="N196" s="8">
        <f>M196/D196</f>
        <v>6.25E-2</v>
      </c>
      <c r="T196" s="3"/>
    </row>
    <row r="197" spans="2:20" x14ac:dyDescent="0.25">
      <c r="B197" s="3">
        <v>1900</v>
      </c>
      <c r="C197" s="28" t="s">
        <v>3</v>
      </c>
      <c r="D197" s="4">
        <v>52</v>
      </c>
      <c r="E197" s="3">
        <v>44</v>
      </c>
      <c r="F197" s="8">
        <f>E197/D197</f>
        <v>0.84615384615384615</v>
      </c>
      <c r="G197" s="3">
        <v>6</v>
      </c>
      <c r="H197" s="8">
        <f>G197/D197</f>
        <v>0.11538461538461539</v>
      </c>
      <c r="I197" s="9" t="s">
        <v>5</v>
      </c>
      <c r="J197" s="9" t="s">
        <v>5</v>
      </c>
      <c r="K197" s="3">
        <v>1</v>
      </c>
      <c r="L197" s="8">
        <f>K197/D197</f>
        <v>1.9230769230769232E-2</v>
      </c>
      <c r="M197" s="3">
        <v>1</v>
      </c>
      <c r="N197" s="15">
        <f>M197/D197</f>
        <v>1.9230769230769232E-2</v>
      </c>
      <c r="T197" s="3"/>
    </row>
    <row r="198" spans="2:20" x14ac:dyDescent="0.25">
      <c r="B198" s="3">
        <v>1900</v>
      </c>
      <c r="C198" s="30" t="s">
        <v>9</v>
      </c>
      <c r="D198" s="4">
        <v>32</v>
      </c>
      <c r="E198" s="3">
        <v>17</v>
      </c>
      <c r="F198" s="8">
        <f>E198/D198</f>
        <v>0.53125</v>
      </c>
      <c r="G198" s="3">
        <v>12</v>
      </c>
      <c r="H198" s="8">
        <f>G198/D198</f>
        <v>0.375</v>
      </c>
      <c r="I198" s="3">
        <v>1</v>
      </c>
      <c r="J198" s="8">
        <f>I198/D198</f>
        <v>3.125E-2</v>
      </c>
      <c r="K198" s="9" t="s">
        <v>5</v>
      </c>
      <c r="L198" s="9" t="s">
        <v>5</v>
      </c>
      <c r="M198" s="3">
        <v>2</v>
      </c>
      <c r="N198" s="12">
        <f>M198/D198</f>
        <v>6.25E-2</v>
      </c>
      <c r="T198" s="3"/>
    </row>
    <row r="199" spans="2:20" x14ac:dyDescent="0.25">
      <c r="B199" s="3">
        <v>1900</v>
      </c>
      <c r="C199" s="28" t="s">
        <v>10</v>
      </c>
      <c r="D199" s="4">
        <v>26</v>
      </c>
      <c r="E199" s="3">
        <v>17</v>
      </c>
      <c r="F199" s="8">
        <f>E199/D199</f>
        <v>0.65384615384615385</v>
      </c>
      <c r="G199" s="3">
        <v>6</v>
      </c>
      <c r="H199" s="8">
        <f>G199/D199</f>
        <v>0.23076923076923078</v>
      </c>
      <c r="I199" s="3">
        <v>1</v>
      </c>
      <c r="J199" s="15">
        <f>I199/D199</f>
        <v>3.8461538461538464E-2</v>
      </c>
      <c r="K199" s="3">
        <v>2</v>
      </c>
      <c r="L199" s="11">
        <f>K199/D199</f>
        <v>7.6923076923076927E-2</v>
      </c>
      <c r="M199" s="9" t="s">
        <v>5</v>
      </c>
      <c r="N199" s="9" t="s">
        <v>5</v>
      </c>
      <c r="T199" s="3"/>
    </row>
    <row r="200" spans="2:20" x14ac:dyDescent="0.25">
      <c r="E200" s="4">
        <f>SUM(E196:E199)</f>
        <v>150</v>
      </c>
      <c r="F200" s="4"/>
      <c r="G200" s="4">
        <f>SUM(G195:G199)</f>
        <v>96</v>
      </c>
      <c r="H200" s="4"/>
      <c r="I200" s="4">
        <f>SUM(I195:I199)</f>
        <v>52</v>
      </c>
      <c r="J200" s="4"/>
      <c r="K200" s="4">
        <f>SUM(K195:K199)</f>
        <v>32</v>
      </c>
      <c r="M200" s="4">
        <f>SUM(M195:M199)</f>
        <v>26</v>
      </c>
      <c r="T200" s="3"/>
    </row>
    <row r="201" spans="2:20" x14ac:dyDescent="0.25">
      <c r="E201" s="4"/>
      <c r="F201" s="4"/>
      <c r="G201" s="4"/>
      <c r="H201" s="4"/>
      <c r="I201" s="4"/>
      <c r="J201" s="4"/>
      <c r="K201" s="4"/>
      <c r="M201" s="4"/>
      <c r="T201" s="3"/>
    </row>
    <row r="202" spans="2:20" x14ac:dyDescent="0.25">
      <c r="C202" s="5" t="s">
        <v>96</v>
      </c>
      <c r="D202" s="3">
        <f>72+1</f>
        <v>73</v>
      </c>
      <c r="E202" s="12">
        <f>73/178</f>
        <v>0.4101123595505618</v>
      </c>
      <c r="F202" s="4"/>
      <c r="G202" s="4"/>
      <c r="H202" s="4"/>
      <c r="I202" s="4"/>
      <c r="J202" s="4"/>
      <c r="K202" s="4"/>
      <c r="M202" s="4"/>
      <c r="T202" s="3"/>
    </row>
    <row r="203" spans="2:20" x14ac:dyDescent="0.25">
      <c r="C203" s="5" t="s">
        <v>97</v>
      </c>
      <c r="D203" s="3">
        <f>44+17+17+6+12+6+1+2</f>
        <v>105</v>
      </c>
      <c r="E203" s="12">
        <f>105/178</f>
        <v>0.5898876404494382</v>
      </c>
      <c r="F203" s="4"/>
      <c r="G203" s="4"/>
      <c r="H203" s="4"/>
      <c r="I203" s="4"/>
      <c r="J203" s="4"/>
      <c r="K203" s="4"/>
      <c r="M203" s="4"/>
      <c r="T203" s="3"/>
    </row>
    <row r="204" spans="2:20" x14ac:dyDescent="0.25">
      <c r="T204" s="3"/>
    </row>
    <row r="205" spans="2:20" x14ac:dyDescent="0.25">
      <c r="T205" s="3"/>
    </row>
    <row r="206" spans="2:20" ht="15.75" thickBot="1" x14ac:dyDescent="0.3">
      <c r="E206" s="6" t="s">
        <v>7</v>
      </c>
      <c r="F206" s="6" t="s">
        <v>7</v>
      </c>
      <c r="G206" s="6" t="s">
        <v>11</v>
      </c>
      <c r="H206" s="6" t="s">
        <v>11</v>
      </c>
      <c r="I206" s="6" t="s">
        <v>4</v>
      </c>
      <c r="J206" s="6" t="s">
        <v>4</v>
      </c>
      <c r="T206" s="3"/>
    </row>
    <row r="207" spans="2:20" x14ac:dyDescent="0.25">
      <c r="B207" s="3">
        <v>1902</v>
      </c>
      <c r="C207" s="29" t="s">
        <v>6</v>
      </c>
      <c r="D207" s="4">
        <v>237</v>
      </c>
      <c r="E207" s="9" t="s">
        <v>5</v>
      </c>
      <c r="F207" s="9" t="s">
        <v>5</v>
      </c>
      <c r="G207" s="3">
        <v>124</v>
      </c>
      <c r="H207" s="16">
        <f>G207/D207</f>
        <v>0.52320675105485237</v>
      </c>
      <c r="I207" s="3">
        <v>113</v>
      </c>
      <c r="J207" s="8">
        <f>I207/D207</f>
        <v>0.47679324894514769</v>
      </c>
      <c r="T207" s="3"/>
    </row>
    <row r="208" spans="2:20" x14ac:dyDescent="0.25">
      <c r="B208" s="3">
        <v>1902</v>
      </c>
      <c r="C208" s="29" t="s">
        <v>8</v>
      </c>
      <c r="D208" s="4">
        <v>134</v>
      </c>
      <c r="E208" s="3">
        <v>124</v>
      </c>
      <c r="F208" s="16">
        <f>E208/D208</f>
        <v>0.92537313432835822</v>
      </c>
      <c r="G208" s="9" t="s">
        <v>5</v>
      </c>
      <c r="H208" s="9" t="s">
        <v>5</v>
      </c>
      <c r="I208" s="3">
        <v>10</v>
      </c>
      <c r="J208" s="8">
        <f>I208/D208</f>
        <v>7.4626865671641784E-2</v>
      </c>
      <c r="R208" s="3"/>
      <c r="T208" s="3"/>
    </row>
    <row r="209" spans="2:22" x14ac:dyDescent="0.25">
      <c r="B209" s="3">
        <v>1902</v>
      </c>
      <c r="C209" s="28" t="s">
        <v>14</v>
      </c>
      <c r="D209" s="4">
        <v>123</v>
      </c>
      <c r="E209" s="3">
        <v>113</v>
      </c>
      <c r="F209" s="8">
        <f>E209/D209</f>
        <v>0.91869918699186992</v>
      </c>
      <c r="G209" s="3">
        <v>10</v>
      </c>
      <c r="H209" s="8">
        <f>G209/D209</f>
        <v>8.1300813008130079E-2</v>
      </c>
      <c r="I209" s="9" t="s">
        <v>5</v>
      </c>
      <c r="J209" s="9" t="s">
        <v>5</v>
      </c>
      <c r="N209" s="3"/>
      <c r="R209" s="3"/>
      <c r="T209" s="3"/>
    </row>
    <row r="210" spans="2:22" x14ac:dyDescent="0.25">
      <c r="E210" s="4">
        <f>SUM(E208:E209)</f>
        <v>237</v>
      </c>
      <c r="F210" s="4"/>
      <c r="G210" s="4">
        <f>SUM(G207:G209)</f>
        <v>134</v>
      </c>
      <c r="H210" s="4"/>
      <c r="I210" s="4">
        <f>SUM(I207:I209)</f>
        <v>123</v>
      </c>
      <c r="J210" s="4"/>
      <c r="N210" s="3"/>
      <c r="R210" s="3"/>
      <c r="T210" s="3"/>
    </row>
    <row r="211" spans="2:22" x14ac:dyDescent="0.25">
      <c r="E211" s="4"/>
      <c r="F211" s="4"/>
      <c r="G211" s="4"/>
      <c r="H211" s="4"/>
      <c r="I211" s="4"/>
      <c r="J211" s="4"/>
      <c r="N211" s="3"/>
      <c r="R211" s="3"/>
      <c r="T211" s="3"/>
    </row>
    <row r="212" spans="2:22" x14ac:dyDescent="0.25">
      <c r="C212" s="5" t="s">
        <v>96</v>
      </c>
      <c r="D212" s="3">
        <v>124</v>
      </c>
      <c r="E212" s="12">
        <f>124/247</f>
        <v>0.50202429149797567</v>
      </c>
      <c r="F212" s="4"/>
      <c r="G212" s="4"/>
      <c r="H212" s="4"/>
      <c r="I212" s="4"/>
      <c r="J212" s="4"/>
      <c r="N212" s="3"/>
      <c r="R212" s="3"/>
      <c r="T212" s="3"/>
    </row>
    <row r="213" spans="2:22" x14ac:dyDescent="0.25">
      <c r="C213" s="5" t="s">
        <v>97</v>
      </c>
      <c r="D213" s="3">
        <f>113+10</f>
        <v>123</v>
      </c>
      <c r="E213" s="12">
        <f>123/247</f>
        <v>0.49797570850202427</v>
      </c>
      <c r="F213" s="4"/>
      <c r="G213" s="4"/>
      <c r="H213" s="4"/>
      <c r="I213" s="4"/>
      <c r="J213" s="4"/>
      <c r="N213" s="3"/>
      <c r="R213" s="3"/>
      <c r="T213" s="3"/>
    </row>
    <row r="214" spans="2:22" x14ac:dyDescent="0.25">
      <c r="N214" s="3"/>
      <c r="R214" s="3"/>
      <c r="T214" s="3"/>
    </row>
    <row r="215" spans="2:22" x14ac:dyDescent="0.25">
      <c r="N215" s="3"/>
      <c r="R215" s="3"/>
      <c r="T215" s="3"/>
    </row>
    <row r="216" spans="2:22" ht="15.75" thickBot="1" x14ac:dyDescent="0.3">
      <c r="E216" s="6" t="s">
        <v>7</v>
      </c>
      <c r="F216" s="6" t="s">
        <v>7</v>
      </c>
      <c r="G216" s="6" t="s">
        <v>11</v>
      </c>
      <c r="H216" s="6" t="s">
        <v>11</v>
      </c>
      <c r="I216" s="6" t="s">
        <v>16</v>
      </c>
      <c r="J216" s="6" t="s">
        <v>16</v>
      </c>
      <c r="N216" s="3"/>
      <c r="R216" s="3"/>
      <c r="T216" s="3"/>
    </row>
    <row r="217" spans="2:22" x14ac:dyDescent="0.25">
      <c r="B217" s="3">
        <v>1903</v>
      </c>
      <c r="C217" s="29" t="s">
        <v>6</v>
      </c>
      <c r="D217" s="4">
        <v>206</v>
      </c>
      <c r="E217" s="9" t="s">
        <v>5</v>
      </c>
      <c r="F217" s="9" t="s">
        <v>5</v>
      </c>
      <c r="G217" s="3">
        <v>150</v>
      </c>
      <c r="H217" s="16">
        <f>G217/D217</f>
        <v>0.72815533980582525</v>
      </c>
      <c r="I217" s="3">
        <v>56</v>
      </c>
      <c r="J217" s="8">
        <f>I217/D217</f>
        <v>0.27184466019417475</v>
      </c>
      <c r="N217" s="3"/>
      <c r="R217" s="3"/>
      <c r="T217" s="3"/>
    </row>
    <row r="218" spans="2:22" x14ac:dyDescent="0.25">
      <c r="B218" s="3">
        <v>1903</v>
      </c>
      <c r="C218" s="29" t="s">
        <v>8</v>
      </c>
      <c r="D218" s="4">
        <v>157</v>
      </c>
      <c r="E218" s="3">
        <v>150</v>
      </c>
      <c r="F218" s="16">
        <f>E218/D218</f>
        <v>0.95541401273885351</v>
      </c>
      <c r="G218" s="9" t="s">
        <v>5</v>
      </c>
      <c r="H218" s="9" t="s">
        <v>5</v>
      </c>
      <c r="I218" s="3">
        <v>7</v>
      </c>
      <c r="J218" s="8">
        <f>I218/D218</f>
        <v>4.4585987261146494E-2</v>
      </c>
      <c r="N218" s="3"/>
      <c r="R218" s="3"/>
      <c r="T218" s="3"/>
    </row>
    <row r="219" spans="2:22" x14ac:dyDescent="0.25">
      <c r="B219" s="3">
        <v>1903</v>
      </c>
      <c r="C219" s="28" t="s">
        <v>15</v>
      </c>
      <c r="D219" s="4">
        <v>63</v>
      </c>
      <c r="E219" s="3">
        <v>56</v>
      </c>
      <c r="F219" s="8">
        <f>E219/D219</f>
        <v>0.88888888888888884</v>
      </c>
      <c r="G219" s="3">
        <v>7</v>
      </c>
      <c r="H219" s="8">
        <f>G219/D219</f>
        <v>0.1111111111111111</v>
      </c>
      <c r="I219" s="9" t="s">
        <v>5</v>
      </c>
      <c r="J219" s="9" t="s">
        <v>5</v>
      </c>
      <c r="N219" s="3"/>
      <c r="R219" s="3"/>
      <c r="T219" s="3"/>
    </row>
    <row r="220" spans="2:22" x14ac:dyDescent="0.25">
      <c r="E220" s="4">
        <f>SUM(E218:E219)</f>
        <v>206</v>
      </c>
      <c r="F220" s="4"/>
      <c r="G220" s="4">
        <f>SUM(G217:G219)</f>
        <v>157</v>
      </c>
      <c r="H220" s="4"/>
      <c r="I220" s="4">
        <f>SUM(I217:I219)</f>
        <v>63</v>
      </c>
      <c r="J220" s="4"/>
      <c r="N220" s="3"/>
      <c r="R220" s="3"/>
      <c r="T220" s="3"/>
    </row>
    <row r="221" spans="2:22" x14ac:dyDescent="0.25">
      <c r="N221" s="3"/>
      <c r="R221" s="3"/>
      <c r="T221" s="3"/>
    </row>
    <row r="222" spans="2:22" x14ac:dyDescent="0.25">
      <c r="C222" s="5" t="s">
        <v>96</v>
      </c>
      <c r="D222" s="3">
        <v>150</v>
      </c>
      <c r="E222" s="8">
        <f>150/213</f>
        <v>0.70422535211267601</v>
      </c>
      <c r="N222" s="3"/>
      <c r="R222" s="3"/>
      <c r="T222" s="3"/>
    </row>
    <row r="223" spans="2:22" x14ac:dyDescent="0.25">
      <c r="C223" s="5" t="s">
        <v>97</v>
      </c>
      <c r="D223" s="3">
        <f>56+7</f>
        <v>63</v>
      </c>
      <c r="E223" s="12">
        <f>63/213</f>
        <v>0.29577464788732394</v>
      </c>
      <c r="N223" s="3"/>
      <c r="R223" s="3"/>
      <c r="T223" s="3"/>
    </row>
    <row r="224" spans="2:22" x14ac:dyDescent="0.25">
      <c r="N224" s="3"/>
      <c r="R224" s="3"/>
      <c r="S224" s="3"/>
      <c r="T224" s="3"/>
      <c r="V224" s="3"/>
    </row>
    <row r="225" spans="2:22" x14ac:dyDescent="0.25">
      <c r="N225" s="3"/>
      <c r="R225" s="3"/>
      <c r="S225" s="3"/>
      <c r="T225" s="3"/>
      <c r="V225" s="3"/>
    </row>
    <row r="226" spans="2:22" x14ac:dyDescent="0.25">
      <c r="N226" s="3"/>
      <c r="R226" s="3"/>
      <c r="S226" s="3"/>
      <c r="T226" s="3"/>
      <c r="V226" s="3"/>
    </row>
    <row r="227" spans="2:22" ht="18.75" x14ac:dyDescent="0.3">
      <c r="C227" s="34" t="s">
        <v>91</v>
      </c>
    </row>
    <row r="228" spans="2:22" s="5" customFormat="1" x14ac:dyDescent="0.25"/>
    <row r="229" spans="2:22" ht="15.75" thickBot="1" x14ac:dyDescent="0.3">
      <c r="B229" s="6" t="s">
        <v>2</v>
      </c>
      <c r="C229" s="7" t="s">
        <v>0</v>
      </c>
      <c r="D229" s="6" t="s">
        <v>1</v>
      </c>
      <c r="E229" s="6" t="s">
        <v>25</v>
      </c>
      <c r="F229" s="6" t="s">
        <v>25</v>
      </c>
      <c r="G229" s="6" t="s">
        <v>4</v>
      </c>
      <c r="H229" s="6" t="s">
        <v>4</v>
      </c>
      <c r="I229" s="6" t="s">
        <v>19</v>
      </c>
      <c r="J229" s="6" t="s">
        <v>19</v>
      </c>
      <c r="K229" s="6" t="s">
        <v>26</v>
      </c>
      <c r="L229" s="6" t="s">
        <v>26</v>
      </c>
      <c r="M229" s="6" t="s">
        <v>24</v>
      </c>
      <c r="N229" s="6" t="s">
        <v>24</v>
      </c>
      <c r="R229" s="3"/>
      <c r="S229" s="4"/>
      <c r="T229" s="3"/>
    </row>
    <row r="230" spans="2:22" x14ac:dyDescent="0.25">
      <c r="B230" s="3">
        <v>1900</v>
      </c>
      <c r="C230" s="28" t="s">
        <v>20</v>
      </c>
      <c r="D230" s="4">
        <v>134</v>
      </c>
      <c r="E230" s="9" t="s">
        <v>5</v>
      </c>
      <c r="F230" s="9" t="s">
        <v>5</v>
      </c>
      <c r="G230" s="3">
        <v>112</v>
      </c>
      <c r="H230" s="15">
        <f>G230/D230</f>
        <v>0.83582089552238803</v>
      </c>
      <c r="I230" s="3">
        <v>9</v>
      </c>
      <c r="J230" s="8">
        <f>I230/D230</f>
        <v>6.7164179104477612E-2</v>
      </c>
      <c r="K230" s="3">
        <v>0</v>
      </c>
      <c r="L230" s="8">
        <f>K230/D230</f>
        <v>0</v>
      </c>
      <c r="M230" s="3">
        <v>13</v>
      </c>
      <c r="N230" s="8">
        <f>M230/D230</f>
        <v>9.7014925373134331E-2</v>
      </c>
      <c r="S230" s="4"/>
      <c r="T230" s="3"/>
    </row>
    <row r="231" spans="2:22" x14ac:dyDescent="0.25">
      <c r="B231" s="3">
        <v>1900</v>
      </c>
      <c r="C231" s="28" t="s">
        <v>21</v>
      </c>
      <c r="D231" s="4">
        <v>119</v>
      </c>
      <c r="E231" s="3">
        <v>112</v>
      </c>
      <c r="F231" s="15">
        <f>E231/D231</f>
        <v>0.94117647058823528</v>
      </c>
      <c r="G231" s="9" t="s">
        <v>5</v>
      </c>
      <c r="H231" s="9" t="s">
        <v>5</v>
      </c>
      <c r="I231" s="3">
        <v>3</v>
      </c>
      <c r="J231" s="8">
        <f>I231/D231</f>
        <v>2.5210084033613446E-2</v>
      </c>
      <c r="K231" s="3">
        <v>0</v>
      </c>
      <c r="L231" s="8">
        <f>K231/D231</f>
        <v>0</v>
      </c>
      <c r="M231" s="3">
        <v>3</v>
      </c>
      <c r="N231" s="8">
        <f>M231/D231</f>
        <v>2.5210084033613446E-2</v>
      </c>
      <c r="S231" s="4"/>
      <c r="T231" s="3"/>
    </row>
    <row r="232" spans="2:22" x14ac:dyDescent="0.25">
      <c r="B232" s="3">
        <v>1900</v>
      </c>
      <c r="C232" s="29" t="s">
        <v>18</v>
      </c>
      <c r="D232" s="4">
        <v>51</v>
      </c>
      <c r="E232" s="3">
        <v>9</v>
      </c>
      <c r="F232" s="8">
        <f>E232/D232</f>
        <v>0.17647058823529413</v>
      </c>
      <c r="G232" s="3">
        <v>3</v>
      </c>
      <c r="H232" s="8">
        <f>G232/D232</f>
        <v>5.8823529411764705E-2</v>
      </c>
      <c r="I232" s="9" t="s">
        <v>5</v>
      </c>
      <c r="J232" s="9" t="s">
        <v>5</v>
      </c>
      <c r="K232" s="3">
        <v>38</v>
      </c>
      <c r="L232" s="16">
        <f>K232/D232</f>
        <v>0.74509803921568629</v>
      </c>
      <c r="M232" s="3">
        <v>1</v>
      </c>
      <c r="N232" s="8">
        <f>M232/D232</f>
        <v>1.9607843137254902E-2</v>
      </c>
      <c r="R232" s="3"/>
      <c r="S232" s="4"/>
      <c r="T232" s="3"/>
    </row>
    <row r="233" spans="2:22" x14ac:dyDescent="0.25">
      <c r="B233" s="3">
        <v>1900</v>
      </c>
      <c r="C233" s="29" t="s">
        <v>22</v>
      </c>
      <c r="D233" s="4">
        <v>38</v>
      </c>
      <c r="E233" s="3">
        <v>0</v>
      </c>
      <c r="F233" s="8">
        <f>E233/D233</f>
        <v>0</v>
      </c>
      <c r="G233" s="3">
        <v>0</v>
      </c>
      <c r="H233" s="8">
        <f>G233/D233</f>
        <v>0</v>
      </c>
      <c r="I233" s="3">
        <v>38</v>
      </c>
      <c r="J233" s="16">
        <f>I233/D233</f>
        <v>1</v>
      </c>
      <c r="K233" s="9" t="s">
        <v>5</v>
      </c>
      <c r="L233" s="9" t="s">
        <v>5</v>
      </c>
      <c r="M233" s="3">
        <v>0</v>
      </c>
      <c r="N233" s="12">
        <f>M233/D233</f>
        <v>0</v>
      </c>
      <c r="R233" s="3"/>
      <c r="S233" s="4"/>
      <c r="T233" s="3"/>
    </row>
    <row r="234" spans="2:22" x14ac:dyDescent="0.25">
      <c r="B234" s="3">
        <v>1900</v>
      </c>
      <c r="C234" t="s">
        <v>23</v>
      </c>
      <c r="D234" s="4">
        <v>17</v>
      </c>
      <c r="E234" s="3">
        <v>13</v>
      </c>
      <c r="F234" s="8">
        <f>E234/D234</f>
        <v>0.76470588235294112</v>
      </c>
      <c r="G234" s="3">
        <v>3</v>
      </c>
      <c r="H234" s="8">
        <f>G234/D234</f>
        <v>0.17647058823529413</v>
      </c>
      <c r="I234" s="3">
        <v>1</v>
      </c>
      <c r="J234" s="8">
        <f>I234/D234</f>
        <v>5.8823529411764705E-2</v>
      </c>
      <c r="K234" s="3">
        <v>0</v>
      </c>
      <c r="L234" s="11">
        <f>K234/D234</f>
        <v>0</v>
      </c>
      <c r="M234" s="9" t="s">
        <v>5</v>
      </c>
      <c r="N234" s="9" t="s">
        <v>5</v>
      </c>
      <c r="R234" s="3"/>
      <c r="S234" s="4"/>
      <c r="T234" s="3"/>
    </row>
    <row r="235" spans="2:22" x14ac:dyDescent="0.25">
      <c r="D235" s="3">
        <f>SUM(D230:D234)</f>
        <v>359</v>
      </c>
      <c r="E235" s="4">
        <f>SUM(E231:E234)</f>
        <v>134</v>
      </c>
      <c r="F235" s="4"/>
      <c r="G235" s="4">
        <f>SUM(G230:G234)</f>
        <v>118</v>
      </c>
      <c r="H235" s="4"/>
      <c r="I235" s="4">
        <f>SUM(I230:I234)</f>
        <v>51</v>
      </c>
      <c r="J235" s="4"/>
      <c r="K235" s="4">
        <f>SUM(K230:K234)</f>
        <v>38</v>
      </c>
      <c r="M235" s="4">
        <f>SUM(M230:M234)</f>
        <v>17</v>
      </c>
      <c r="R235" s="3"/>
      <c r="S235" s="4"/>
      <c r="T235" s="3"/>
    </row>
    <row r="236" spans="2:22" x14ac:dyDescent="0.25">
      <c r="E236" s="4"/>
      <c r="F236" s="4"/>
      <c r="G236" s="4"/>
      <c r="H236" s="4"/>
      <c r="I236" s="4"/>
      <c r="J236" s="4"/>
      <c r="K236" s="4"/>
      <c r="M236" s="4"/>
      <c r="R236" s="3"/>
      <c r="S236" s="4"/>
      <c r="T236" s="3"/>
    </row>
    <row r="237" spans="2:22" x14ac:dyDescent="0.25">
      <c r="C237" s="5" t="s">
        <v>96</v>
      </c>
      <c r="D237" s="3">
        <f>112+38</f>
        <v>150</v>
      </c>
      <c r="E237" s="8">
        <f>151/179</f>
        <v>0.84357541899441346</v>
      </c>
      <c r="F237" s="4"/>
      <c r="G237" s="4"/>
      <c r="H237" s="4"/>
      <c r="I237" s="4"/>
      <c r="J237" s="4"/>
      <c r="K237" s="4"/>
      <c r="M237" s="4"/>
      <c r="R237" s="3"/>
      <c r="S237" s="4"/>
      <c r="T237" s="3"/>
    </row>
    <row r="238" spans="2:22" x14ac:dyDescent="0.25">
      <c r="C238" s="5" t="s">
        <v>97</v>
      </c>
      <c r="D238" s="3">
        <f>9+3+1+13+3</f>
        <v>29</v>
      </c>
      <c r="E238" s="12">
        <f>29/179</f>
        <v>0.16201117318435754</v>
      </c>
      <c r="M238" s="3"/>
      <c r="R238" s="3"/>
      <c r="S238" s="4"/>
      <c r="T238" s="3"/>
    </row>
    <row r="239" spans="2:22" x14ac:dyDescent="0.25">
      <c r="M239" s="3"/>
      <c r="R239" s="3"/>
      <c r="S239" s="4"/>
      <c r="T239" s="3"/>
    </row>
    <row r="240" spans="2:22" x14ac:dyDescent="0.25">
      <c r="R240" s="3"/>
      <c r="S240" s="4"/>
      <c r="T240" s="3"/>
    </row>
    <row r="241" spans="2:20" ht="15.75" thickBot="1" x14ac:dyDescent="0.3">
      <c r="C241" s="5"/>
      <c r="D241" s="4"/>
      <c r="E241" s="6" t="s">
        <v>25</v>
      </c>
      <c r="F241" s="6" t="s">
        <v>25</v>
      </c>
      <c r="G241" s="6" t="s">
        <v>4</v>
      </c>
      <c r="H241" s="6" t="s">
        <v>4</v>
      </c>
      <c r="I241" s="6" t="s">
        <v>27</v>
      </c>
      <c r="J241" s="6" t="s">
        <v>27</v>
      </c>
      <c r="K241" s="6" t="s">
        <v>19</v>
      </c>
      <c r="L241" s="6" t="s">
        <v>19</v>
      </c>
      <c r="R241" s="3"/>
      <c r="S241" s="4"/>
      <c r="T241" s="3"/>
    </row>
    <row r="242" spans="2:20" x14ac:dyDescent="0.25">
      <c r="B242" s="3">
        <v>1902</v>
      </c>
      <c r="C242" s="28" t="s">
        <v>20</v>
      </c>
      <c r="D242" s="4">
        <v>192</v>
      </c>
      <c r="E242" s="9" t="s">
        <v>5</v>
      </c>
      <c r="F242" s="9" t="s">
        <v>5</v>
      </c>
      <c r="G242" s="3">
        <v>143</v>
      </c>
      <c r="H242" s="15">
        <f>G242/D242</f>
        <v>0.74479166666666663</v>
      </c>
      <c r="I242" s="3">
        <v>31</v>
      </c>
      <c r="J242" s="8">
        <f>I242/D242</f>
        <v>0.16145833333333334</v>
      </c>
      <c r="K242" s="3">
        <v>18</v>
      </c>
      <c r="L242" s="8">
        <f>K242/D242</f>
        <v>9.375E-2</v>
      </c>
      <c r="S242" s="4"/>
      <c r="T242" s="3"/>
    </row>
    <row r="243" spans="2:20" x14ac:dyDescent="0.25">
      <c r="B243" s="3">
        <v>1902</v>
      </c>
      <c r="C243" s="28" t="s">
        <v>21</v>
      </c>
      <c r="D243" s="4">
        <v>146</v>
      </c>
      <c r="E243" s="3">
        <v>143</v>
      </c>
      <c r="F243" s="15">
        <f>E243/D243</f>
        <v>0.97945205479452058</v>
      </c>
      <c r="G243" s="9" t="s">
        <v>5</v>
      </c>
      <c r="H243" s="9" t="s">
        <v>5</v>
      </c>
      <c r="I243" s="3">
        <v>3</v>
      </c>
      <c r="J243" s="8">
        <f>I243/D243</f>
        <v>2.0547945205479451E-2</v>
      </c>
      <c r="K243" s="3">
        <v>0</v>
      </c>
      <c r="L243" s="8">
        <f>K243/D243</f>
        <v>0</v>
      </c>
      <c r="S243" s="4"/>
      <c r="T243" s="3"/>
    </row>
    <row r="244" spans="2:20" x14ac:dyDescent="0.25">
      <c r="B244" s="3">
        <v>1902</v>
      </c>
      <c r="C244" s="29" t="s">
        <v>28</v>
      </c>
      <c r="D244" s="4">
        <v>110</v>
      </c>
      <c r="E244" s="3">
        <v>31</v>
      </c>
      <c r="F244" s="8">
        <f>E244/D244</f>
        <v>0.2818181818181818</v>
      </c>
      <c r="G244" s="3">
        <v>3</v>
      </c>
      <c r="H244" s="8">
        <f>G244/D244</f>
        <v>2.7272727272727271E-2</v>
      </c>
      <c r="I244" s="9" t="s">
        <v>5</v>
      </c>
      <c r="J244" s="9" t="s">
        <v>5</v>
      </c>
      <c r="K244" s="3">
        <v>76</v>
      </c>
      <c r="L244" s="16">
        <f>K244/D244</f>
        <v>0.69090909090909092</v>
      </c>
      <c r="N244" s="3"/>
      <c r="R244" s="3"/>
      <c r="S244" s="4"/>
      <c r="T244" s="3"/>
    </row>
    <row r="245" spans="2:20" x14ac:dyDescent="0.25">
      <c r="B245" s="3">
        <v>1902</v>
      </c>
      <c r="C245" s="29" t="s">
        <v>18</v>
      </c>
      <c r="D245" s="4">
        <v>94</v>
      </c>
      <c r="E245" s="3">
        <v>18</v>
      </c>
      <c r="F245" s="8">
        <f>E245/D245</f>
        <v>0.19148936170212766</v>
      </c>
      <c r="G245" s="3">
        <v>0</v>
      </c>
      <c r="H245" s="8">
        <f>G245/D245</f>
        <v>0</v>
      </c>
      <c r="I245" s="3">
        <v>76</v>
      </c>
      <c r="J245" s="16">
        <f>I245/D245</f>
        <v>0.80851063829787229</v>
      </c>
      <c r="K245" s="9" t="s">
        <v>5</v>
      </c>
      <c r="L245" s="9" t="s">
        <v>5</v>
      </c>
      <c r="N245" s="3"/>
      <c r="R245" s="3"/>
      <c r="S245" s="4"/>
      <c r="T245" s="3"/>
    </row>
    <row r="246" spans="2:20" x14ac:dyDescent="0.25">
      <c r="E246" s="4">
        <f>SUM(E243:E245)</f>
        <v>192</v>
      </c>
      <c r="F246" s="4"/>
      <c r="G246" s="4">
        <f>SUM(G242:G245)</f>
        <v>146</v>
      </c>
      <c r="H246" s="4"/>
      <c r="I246" s="4">
        <f>SUM(I242:I245)</f>
        <v>110</v>
      </c>
      <c r="J246" s="4"/>
      <c r="K246" s="4">
        <f>SUM(K242:K245)</f>
        <v>94</v>
      </c>
      <c r="N246" s="3"/>
      <c r="R246" s="3"/>
      <c r="S246" s="4"/>
      <c r="T246" s="3"/>
    </row>
    <row r="247" spans="2:20" x14ac:dyDescent="0.25">
      <c r="E247" s="4"/>
      <c r="F247" s="4"/>
      <c r="G247" s="4"/>
      <c r="H247" s="4"/>
      <c r="I247" s="4"/>
      <c r="J247" s="4"/>
      <c r="K247" s="4"/>
      <c r="N247" s="3"/>
      <c r="R247" s="3"/>
      <c r="S247" s="4"/>
      <c r="T247" s="3"/>
    </row>
    <row r="248" spans="2:20" x14ac:dyDescent="0.25">
      <c r="C248" s="5" t="s">
        <v>96</v>
      </c>
      <c r="D248" s="3">
        <f>143+76</f>
        <v>219</v>
      </c>
      <c r="E248" s="8">
        <f>219/271</f>
        <v>0.80811808118081185</v>
      </c>
      <c r="F248" s="4"/>
      <c r="G248" s="4"/>
      <c r="H248" s="4"/>
      <c r="I248" s="4"/>
      <c r="J248" s="4"/>
      <c r="K248" s="4"/>
      <c r="N248" s="3"/>
      <c r="R248" s="3"/>
      <c r="S248" s="4"/>
      <c r="T248" s="3"/>
    </row>
    <row r="249" spans="2:20" x14ac:dyDescent="0.25">
      <c r="C249" s="5" t="s">
        <v>97</v>
      </c>
      <c r="D249" s="3">
        <f>31+18+3</f>
        <v>52</v>
      </c>
      <c r="E249" s="12">
        <f>52/271</f>
        <v>0.1918819188191882</v>
      </c>
      <c r="F249" s="4"/>
      <c r="G249" s="4"/>
      <c r="H249" s="4"/>
      <c r="I249" s="4"/>
      <c r="J249" s="4"/>
      <c r="K249" s="4"/>
      <c r="N249" s="3"/>
      <c r="R249" s="3"/>
      <c r="S249" s="4"/>
      <c r="T249" s="3"/>
    </row>
    <row r="250" spans="2:20" x14ac:dyDescent="0.25">
      <c r="N250" s="3"/>
      <c r="R250" s="3"/>
      <c r="S250" s="4"/>
      <c r="T250" s="3"/>
    </row>
    <row r="251" spans="2:20" x14ac:dyDescent="0.25">
      <c r="N251" s="3"/>
      <c r="R251" s="3"/>
      <c r="S251" s="4"/>
      <c r="T251" s="3"/>
    </row>
    <row r="252" spans="2:20" ht="15.75" thickBot="1" x14ac:dyDescent="0.3">
      <c r="C252" s="5"/>
      <c r="D252" s="4"/>
      <c r="E252" s="6" t="s">
        <v>25</v>
      </c>
      <c r="F252" s="6" t="s">
        <v>25</v>
      </c>
      <c r="G252" s="6" t="s">
        <v>4</v>
      </c>
      <c r="H252" s="6" t="s">
        <v>4</v>
      </c>
      <c r="I252" s="6" t="s">
        <v>27</v>
      </c>
      <c r="J252" s="6" t="s">
        <v>27</v>
      </c>
      <c r="K252" s="6" t="s">
        <v>19</v>
      </c>
      <c r="L252" s="6" t="s">
        <v>19</v>
      </c>
      <c r="M252" s="6" t="s">
        <v>24</v>
      </c>
      <c r="N252" s="6" t="s">
        <v>24</v>
      </c>
      <c r="R252" s="3"/>
      <c r="S252" s="4"/>
      <c r="T252" s="3"/>
    </row>
    <row r="253" spans="2:20" x14ac:dyDescent="0.25">
      <c r="B253" s="3">
        <v>1903</v>
      </c>
      <c r="C253" s="28" t="s">
        <v>20</v>
      </c>
      <c r="D253" s="4">
        <v>161</v>
      </c>
      <c r="E253" s="9" t="s">
        <v>5</v>
      </c>
      <c r="F253" s="9" t="s">
        <v>5</v>
      </c>
      <c r="G253" s="3">
        <v>139</v>
      </c>
      <c r="H253" s="15">
        <f>G253/D253</f>
        <v>0.86335403726708071</v>
      </c>
      <c r="I253" s="3">
        <v>15</v>
      </c>
      <c r="J253" s="8">
        <f>I253/D253</f>
        <v>9.3167701863354033E-2</v>
      </c>
      <c r="K253" s="3">
        <v>5</v>
      </c>
      <c r="L253" s="8">
        <f>K253/D253</f>
        <v>3.1055900621118012E-2</v>
      </c>
      <c r="M253" s="3">
        <v>2</v>
      </c>
      <c r="N253" s="8">
        <f>M253/D253</f>
        <v>1.2422360248447204E-2</v>
      </c>
      <c r="S253" s="4"/>
      <c r="T253" s="3"/>
    </row>
    <row r="254" spans="2:20" x14ac:dyDescent="0.25">
      <c r="B254" s="3">
        <v>1903</v>
      </c>
      <c r="C254" s="28" t="s">
        <v>14</v>
      </c>
      <c r="D254" s="4">
        <v>144</v>
      </c>
      <c r="E254" s="3">
        <v>139</v>
      </c>
      <c r="F254" s="15">
        <f>E254/D254</f>
        <v>0.96527777777777779</v>
      </c>
      <c r="G254" s="9" t="s">
        <v>5</v>
      </c>
      <c r="H254" s="9" t="s">
        <v>5</v>
      </c>
      <c r="I254" s="3">
        <v>2</v>
      </c>
      <c r="J254" s="8">
        <f>I254/D254</f>
        <v>1.3888888888888888E-2</v>
      </c>
      <c r="K254" s="3">
        <v>0</v>
      </c>
      <c r="L254" s="8">
        <f>K254/D254</f>
        <v>0</v>
      </c>
      <c r="M254" s="3">
        <v>3</v>
      </c>
      <c r="N254" s="8">
        <f>M254/D254</f>
        <v>2.0833333333333332E-2</v>
      </c>
      <c r="S254" s="4"/>
      <c r="T254" s="3"/>
    </row>
    <row r="255" spans="2:20" x14ac:dyDescent="0.25">
      <c r="B255" s="3">
        <v>1903</v>
      </c>
      <c r="C255" s="29" t="s">
        <v>28</v>
      </c>
      <c r="D255" s="4">
        <v>132</v>
      </c>
      <c r="E255" s="3">
        <v>15</v>
      </c>
      <c r="F255" s="8">
        <f>E255/D255</f>
        <v>0.11363636363636363</v>
      </c>
      <c r="G255" s="3">
        <v>2</v>
      </c>
      <c r="H255" s="8">
        <f>G255/D255</f>
        <v>1.5151515151515152E-2</v>
      </c>
      <c r="I255" s="9" t="s">
        <v>5</v>
      </c>
      <c r="J255" s="9" t="s">
        <v>5</v>
      </c>
      <c r="K255" s="3">
        <v>103</v>
      </c>
      <c r="L255" s="16">
        <f>K255/D255</f>
        <v>0.78030303030303028</v>
      </c>
      <c r="M255" s="3">
        <v>12</v>
      </c>
      <c r="N255" s="8">
        <f>M255/D255</f>
        <v>9.0909090909090912E-2</v>
      </c>
      <c r="R255" s="3"/>
      <c r="S255" s="4"/>
      <c r="T255" s="3"/>
    </row>
    <row r="256" spans="2:20" x14ac:dyDescent="0.25">
      <c r="B256" s="3">
        <v>1903</v>
      </c>
      <c r="C256" s="29" t="s">
        <v>18</v>
      </c>
      <c r="D256" s="4">
        <v>109</v>
      </c>
      <c r="E256" s="3">
        <v>5</v>
      </c>
      <c r="F256" s="8">
        <f>E256/D256</f>
        <v>4.5871559633027525E-2</v>
      </c>
      <c r="G256" s="3">
        <v>0</v>
      </c>
      <c r="H256" s="8">
        <f>G256/D256</f>
        <v>0</v>
      </c>
      <c r="I256" s="3">
        <v>103</v>
      </c>
      <c r="J256" s="16">
        <f>I256/D256</f>
        <v>0.94495412844036697</v>
      </c>
      <c r="K256" s="9" t="s">
        <v>5</v>
      </c>
      <c r="L256" s="9" t="s">
        <v>5</v>
      </c>
      <c r="M256" s="3">
        <v>1</v>
      </c>
      <c r="N256" s="12">
        <f>M256/D256</f>
        <v>9.1743119266055051E-3</v>
      </c>
      <c r="R256" s="3"/>
      <c r="S256" s="4"/>
      <c r="T256" s="3"/>
    </row>
    <row r="257" spans="2:22" x14ac:dyDescent="0.25">
      <c r="B257" s="3">
        <v>1903</v>
      </c>
      <c r="C257" t="s">
        <v>23</v>
      </c>
      <c r="D257" s="4">
        <v>18</v>
      </c>
      <c r="E257" s="3">
        <v>2</v>
      </c>
      <c r="F257" s="8">
        <f>E257/D257</f>
        <v>0.1111111111111111</v>
      </c>
      <c r="G257" s="3">
        <v>3</v>
      </c>
      <c r="H257" s="8">
        <f>G257/D257</f>
        <v>0.16666666666666666</v>
      </c>
      <c r="I257" s="3">
        <v>12</v>
      </c>
      <c r="J257" s="8">
        <f>I257/D257</f>
        <v>0.66666666666666663</v>
      </c>
      <c r="K257" s="3">
        <v>1</v>
      </c>
      <c r="L257" s="11">
        <f>K257/D257</f>
        <v>5.5555555555555552E-2</v>
      </c>
      <c r="M257" s="9" t="s">
        <v>5</v>
      </c>
      <c r="N257" s="9" t="s">
        <v>5</v>
      </c>
      <c r="R257" s="3"/>
      <c r="S257" s="4"/>
      <c r="T257" s="3"/>
    </row>
    <row r="258" spans="2:22" x14ac:dyDescent="0.25">
      <c r="E258" s="4">
        <f>SUM(E254:E257)</f>
        <v>161</v>
      </c>
      <c r="F258" s="4"/>
      <c r="G258" s="4">
        <f>SUM(G253:G257)</f>
        <v>144</v>
      </c>
      <c r="H258" s="4"/>
      <c r="I258" s="4">
        <f>SUM(I253:I257)</f>
        <v>132</v>
      </c>
      <c r="J258" s="4"/>
      <c r="K258" s="4">
        <f>SUM(K253:K257)</f>
        <v>109</v>
      </c>
      <c r="M258" s="4">
        <f>SUM(M253:M257)</f>
        <v>18</v>
      </c>
      <c r="R258" s="3"/>
      <c r="S258" s="4"/>
      <c r="T258" s="3"/>
    </row>
    <row r="259" spans="2:22" x14ac:dyDescent="0.25">
      <c r="M259" s="3"/>
      <c r="N259" s="3"/>
      <c r="R259" s="3"/>
      <c r="S259" s="4"/>
      <c r="T259" s="3"/>
    </row>
    <row r="260" spans="2:22" x14ac:dyDescent="0.25">
      <c r="C260" s="5" t="s">
        <v>96</v>
      </c>
      <c r="D260" s="3">
        <f>139+103</f>
        <v>242</v>
      </c>
      <c r="E260" s="8">
        <f>242/282</f>
        <v>0.85815602836879434</v>
      </c>
      <c r="N260" s="3"/>
      <c r="R260" s="3"/>
      <c r="S260" s="4"/>
      <c r="T260" s="3"/>
    </row>
    <row r="261" spans="2:22" x14ac:dyDescent="0.25">
      <c r="C261" s="5" t="s">
        <v>97</v>
      </c>
      <c r="D261" s="3">
        <f>15+5+2+12+1+2+3</f>
        <v>40</v>
      </c>
      <c r="E261" s="8">
        <f>40/282</f>
        <v>0.14184397163120568</v>
      </c>
      <c r="N261" s="3"/>
      <c r="R261" s="3"/>
      <c r="S261" s="4"/>
      <c r="T261" s="3"/>
    </row>
    <row r="262" spans="2:22" x14ac:dyDescent="0.25">
      <c r="S262" s="3"/>
      <c r="T262" s="3"/>
      <c r="V262" s="3"/>
    </row>
    <row r="263" spans="2:22" x14ac:dyDescent="0.25">
      <c r="S263" s="3"/>
      <c r="T263" s="3"/>
      <c r="V263" s="3"/>
    </row>
    <row r="264" spans="2:22" x14ac:dyDescent="0.25">
      <c r="S264" s="3"/>
      <c r="T264" s="3"/>
      <c r="V264" s="3"/>
    </row>
    <row r="265" spans="2:22" x14ac:dyDescent="0.25">
      <c r="S265" s="3"/>
      <c r="T265" s="3"/>
      <c r="V265" s="3"/>
    </row>
    <row r="266" spans="2:22" x14ac:dyDescent="0.25">
      <c r="S266" s="3"/>
      <c r="T266" s="3"/>
      <c r="V266" s="3"/>
    </row>
    <row r="267" spans="2:22" x14ac:dyDescent="0.25">
      <c r="S267" s="3"/>
      <c r="T267" s="3"/>
      <c r="V267" s="3"/>
    </row>
    <row r="268" spans="2:22" x14ac:dyDescent="0.25">
      <c r="S268" s="3"/>
      <c r="T268" s="3"/>
      <c r="V268" s="3"/>
    </row>
    <row r="269" spans="2:22" x14ac:dyDescent="0.25">
      <c r="S269" s="3"/>
      <c r="T269" s="3"/>
      <c r="V269" s="3"/>
    </row>
    <row r="270" spans="2:22" x14ac:dyDescent="0.25">
      <c r="S270" s="3"/>
      <c r="T270" s="3"/>
      <c r="V270" s="3"/>
    </row>
    <row r="271" spans="2:22" x14ac:dyDescent="0.25">
      <c r="S271" s="3"/>
      <c r="T271" s="3"/>
      <c r="V271" s="3"/>
    </row>
    <row r="272" spans="2:22" x14ac:dyDescent="0.25">
      <c r="S272" s="3"/>
      <c r="T272" s="3"/>
      <c r="V272" s="3"/>
    </row>
    <row r="273" spans="19:22" x14ac:dyDescent="0.25">
      <c r="S273" s="3"/>
      <c r="T273" s="3"/>
      <c r="V273" s="3"/>
    </row>
    <row r="274" spans="19:22" x14ac:dyDescent="0.25">
      <c r="S274" s="3"/>
      <c r="T274" s="3"/>
      <c r="V274" s="3"/>
    </row>
    <row r="275" spans="19:22" x14ac:dyDescent="0.25">
      <c r="S275" s="3"/>
      <c r="T275" s="3"/>
      <c r="V275" s="3"/>
    </row>
    <row r="276" spans="19:22" x14ac:dyDescent="0.25">
      <c r="S276" s="3"/>
      <c r="T276" s="3"/>
      <c r="V276" s="3"/>
    </row>
    <row r="277" spans="19:22" x14ac:dyDescent="0.25">
      <c r="S277" s="3"/>
      <c r="T277" s="3"/>
      <c r="V277" s="3"/>
    </row>
    <row r="278" spans="19:22" x14ac:dyDescent="0.25">
      <c r="S278" s="3"/>
      <c r="T278" s="3"/>
      <c r="V278" s="3"/>
    </row>
    <row r="279" spans="19:22" x14ac:dyDescent="0.25">
      <c r="S279" s="3"/>
      <c r="T279" s="3"/>
      <c r="V279" s="3"/>
    </row>
    <row r="280" spans="19:22" x14ac:dyDescent="0.25">
      <c r="S280" s="3"/>
      <c r="T280" s="3"/>
      <c r="V280" s="3"/>
    </row>
    <row r="281" spans="19:22" x14ac:dyDescent="0.25">
      <c r="S281" s="3"/>
      <c r="T281" s="3"/>
      <c r="V281" s="3"/>
    </row>
    <row r="282" spans="19:22" x14ac:dyDescent="0.25">
      <c r="S282" s="3"/>
      <c r="T282" s="3"/>
      <c r="V282" s="3"/>
    </row>
    <row r="283" spans="19:22" x14ac:dyDescent="0.25">
      <c r="S283" s="3"/>
      <c r="T283" s="3"/>
      <c r="V283" s="3"/>
    </row>
    <row r="284" spans="19:22" x14ac:dyDescent="0.25">
      <c r="S284" s="3"/>
      <c r="T284" s="3"/>
      <c r="V284" s="3"/>
    </row>
    <row r="285" spans="19:22" x14ac:dyDescent="0.25">
      <c r="S285" s="3"/>
      <c r="T285" s="3"/>
      <c r="V285" s="3"/>
    </row>
    <row r="286" spans="19:22" x14ac:dyDescent="0.25">
      <c r="S286" s="3"/>
      <c r="T286" s="3"/>
      <c r="V286" s="3"/>
    </row>
    <row r="287" spans="19:22" x14ac:dyDescent="0.25">
      <c r="S287" s="3"/>
      <c r="T287" s="3"/>
      <c r="V287" s="3"/>
    </row>
    <row r="288" spans="19:22" x14ac:dyDescent="0.25">
      <c r="S288" s="3"/>
      <c r="T288" s="3"/>
      <c r="V288" s="3"/>
    </row>
    <row r="289" spans="19:22" x14ac:dyDescent="0.25">
      <c r="S289" s="3"/>
      <c r="T289" s="3"/>
      <c r="V289" s="3"/>
    </row>
    <row r="290" spans="19:22" x14ac:dyDescent="0.25">
      <c r="S290" s="3"/>
      <c r="T290" s="3"/>
      <c r="V290" s="3"/>
    </row>
    <row r="291" spans="19:22" x14ac:dyDescent="0.25">
      <c r="S291" s="3"/>
      <c r="T291" s="3"/>
      <c r="V291" s="3"/>
    </row>
    <row r="292" spans="19:22" x14ac:dyDescent="0.25">
      <c r="S292" s="3"/>
      <c r="T292" s="3"/>
      <c r="V292" s="3"/>
    </row>
    <row r="293" spans="19:22" x14ac:dyDescent="0.25">
      <c r="S293" s="3"/>
      <c r="T293" s="3"/>
      <c r="V293" s="3"/>
    </row>
    <row r="294" spans="19:22" x14ac:dyDescent="0.25">
      <c r="S294" s="3"/>
      <c r="T294" s="3"/>
      <c r="V294" s="3"/>
    </row>
    <row r="295" spans="19:22" x14ac:dyDescent="0.25">
      <c r="S295" s="3"/>
      <c r="T295" s="3"/>
      <c r="V295" s="3"/>
    </row>
    <row r="296" spans="19:22" x14ac:dyDescent="0.25">
      <c r="S296" s="3"/>
      <c r="T296" s="3"/>
      <c r="V296" s="3"/>
    </row>
    <row r="297" spans="19:22" x14ac:dyDescent="0.25">
      <c r="S297" s="3"/>
      <c r="T297" s="3"/>
      <c r="V297" s="3"/>
    </row>
    <row r="298" spans="19:22" x14ac:dyDescent="0.25">
      <c r="S298" s="3"/>
      <c r="T298" s="3"/>
      <c r="V298" s="3"/>
    </row>
    <row r="299" spans="19:22" x14ac:dyDescent="0.25">
      <c r="S299" s="3"/>
      <c r="T299" s="3"/>
      <c r="V299" s="3"/>
    </row>
    <row r="300" spans="19:22" x14ac:dyDescent="0.25">
      <c r="S300" s="3"/>
      <c r="T300" s="3"/>
      <c r="V300" s="3"/>
    </row>
    <row r="301" spans="19:22" x14ac:dyDescent="0.25">
      <c r="S301" s="3"/>
      <c r="T301" s="3"/>
      <c r="V301" s="3"/>
    </row>
    <row r="302" spans="19:22" x14ac:dyDescent="0.25">
      <c r="S302" s="3"/>
      <c r="T302" s="3"/>
      <c r="V302" s="3"/>
    </row>
    <row r="303" spans="19:22" x14ac:dyDescent="0.25">
      <c r="S303" s="3"/>
      <c r="T303" s="3"/>
      <c r="V303" s="3"/>
    </row>
    <row r="304" spans="19:22" x14ac:dyDescent="0.25">
      <c r="S304" s="3"/>
      <c r="T304" s="3"/>
      <c r="V304" s="3"/>
    </row>
    <row r="305" spans="14:22" x14ac:dyDescent="0.25">
      <c r="S305" s="3"/>
      <c r="T305" s="3"/>
      <c r="V305" s="3"/>
    </row>
    <row r="306" spans="14:22" x14ac:dyDescent="0.25">
      <c r="T306" s="3"/>
      <c r="V306" s="3"/>
    </row>
    <row r="307" spans="14:22" x14ac:dyDescent="0.25">
      <c r="T307" s="3"/>
      <c r="V307" s="3"/>
    </row>
    <row r="308" spans="14:22" x14ac:dyDescent="0.25">
      <c r="T308" s="3"/>
      <c r="V308" s="3"/>
    </row>
    <row r="309" spans="14:22" x14ac:dyDescent="0.25">
      <c r="T309" s="3"/>
      <c r="V309" s="3"/>
    </row>
    <row r="310" spans="14:22" x14ac:dyDescent="0.25">
      <c r="T310" s="3"/>
      <c r="V310" s="3"/>
    </row>
    <row r="311" spans="14:22" x14ac:dyDescent="0.25">
      <c r="T311" s="3"/>
      <c r="V311" s="3"/>
    </row>
    <row r="312" spans="14:22" x14ac:dyDescent="0.25">
      <c r="T312" s="3"/>
      <c r="V312" s="3"/>
    </row>
    <row r="313" spans="14:22" x14ac:dyDescent="0.25">
      <c r="T313" s="3"/>
      <c r="V313" s="3"/>
    </row>
    <row r="314" spans="14:22" x14ac:dyDescent="0.25">
      <c r="T314" s="3"/>
      <c r="V314" s="3"/>
    </row>
    <row r="315" spans="14:22" x14ac:dyDescent="0.25">
      <c r="T315" s="3"/>
      <c r="V315" s="3"/>
    </row>
    <row r="316" spans="14:22" x14ac:dyDescent="0.25">
      <c r="T316" s="3"/>
      <c r="V316" s="3"/>
    </row>
    <row r="317" spans="14:22" x14ac:dyDescent="0.25">
      <c r="T317" s="3"/>
      <c r="V317" s="3"/>
    </row>
    <row r="318" spans="14:22" x14ac:dyDescent="0.25">
      <c r="R318" s="3"/>
      <c r="T318" s="3"/>
      <c r="V318" s="3"/>
    </row>
    <row r="319" spans="14:22" x14ac:dyDescent="0.25">
      <c r="N319" s="3"/>
      <c r="T319" s="3"/>
      <c r="V319" s="3"/>
    </row>
    <row r="320" spans="14:22" x14ac:dyDescent="0.25">
      <c r="T320" s="3"/>
      <c r="V320" s="3"/>
    </row>
    <row r="321" spans="20:22" x14ac:dyDescent="0.25">
      <c r="T321" s="3"/>
      <c r="V321" s="3"/>
    </row>
    <row r="322" spans="20:22" x14ac:dyDescent="0.25">
      <c r="T322" s="3"/>
      <c r="V322" s="3"/>
    </row>
    <row r="323" spans="20:22" x14ac:dyDescent="0.25">
      <c r="T323" s="3"/>
      <c r="V323" s="3"/>
    </row>
    <row r="324" spans="20:22" x14ac:dyDescent="0.25">
      <c r="T324" s="3"/>
      <c r="V324" s="3"/>
    </row>
    <row r="325" spans="20:22" x14ac:dyDescent="0.25">
      <c r="T325" s="3"/>
      <c r="V325" s="3"/>
    </row>
    <row r="326" spans="20:22" x14ac:dyDescent="0.25">
      <c r="T326" s="3"/>
      <c r="V326" s="3"/>
    </row>
    <row r="327" spans="20:22" x14ac:dyDescent="0.25">
      <c r="T327" s="3"/>
      <c r="V327" s="3"/>
    </row>
    <row r="328" spans="20:22" x14ac:dyDescent="0.25">
      <c r="T328" s="3"/>
      <c r="V328" s="3"/>
    </row>
    <row r="329" spans="20:22" x14ac:dyDescent="0.25">
      <c r="T329" s="3"/>
      <c r="V329" s="3"/>
    </row>
    <row r="330" spans="20:22" x14ac:dyDescent="0.25">
      <c r="T330" s="3"/>
      <c r="V330" s="3"/>
    </row>
    <row r="331" spans="20:22" x14ac:dyDescent="0.25">
      <c r="T331" s="3"/>
      <c r="V331" s="3"/>
    </row>
    <row r="332" spans="20:22" x14ac:dyDescent="0.25">
      <c r="V332" s="3"/>
    </row>
    <row r="333" spans="20:22" x14ac:dyDescent="0.25">
      <c r="T333" s="3"/>
      <c r="V333" s="3"/>
    </row>
    <row r="334" spans="20:22" x14ac:dyDescent="0.25">
      <c r="T334" s="3"/>
      <c r="V334" s="3"/>
    </row>
    <row r="335" spans="20:22" x14ac:dyDescent="0.25">
      <c r="T335" s="3"/>
      <c r="V335" s="3"/>
    </row>
    <row r="336" spans="20:22" x14ac:dyDescent="0.25">
      <c r="T336" s="3"/>
      <c r="V336" s="3"/>
    </row>
    <row r="337" spans="20:22" x14ac:dyDescent="0.25">
      <c r="T337" s="3"/>
      <c r="V337" s="3"/>
    </row>
    <row r="338" spans="20:22" x14ac:dyDescent="0.25">
      <c r="T338" s="3"/>
      <c r="V338" s="3"/>
    </row>
    <row r="339" spans="20:22" x14ac:dyDescent="0.25">
      <c r="T339" s="3"/>
      <c r="V339" s="3"/>
    </row>
    <row r="340" spans="20:22" x14ac:dyDescent="0.25">
      <c r="T340" s="3"/>
      <c r="V340" s="3"/>
    </row>
    <row r="341" spans="20:22" x14ac:dyDescent="0.25">
      <c r="T341" s="3"/>
      <c r="V341" s="3"/>
    </row>
    <row r="342" spans="20:22" x14ac:dyDescent="0.25">
      <c r="T342" s="3"/>
      <c r="V342" s="3"/>
    </row>
    <row r="343" spans="20:22" x14ac:dyDescent="0.25">
      <c r="T343" s="3"/>
      <c r="V343" s="3"/>
    </row>
    <row r="344" spans="20:22" x14ac:dyDescent="0.25">
      <c r="T344" s="3"/>
      <c r="V344" s="3"/>
    </row>
    <row r="345" spans="20:22" x14ac:dyDescent="0.25">
      <c r="T345" s="3"/>
      <c r="V345" s="3"/>
    </row>
    <row r="346" spans="20:22" x14ac:dyDescent="0.25">
      <c r="T346" s="3"/>
      <c r="V346" s="3"/>
    </row>
    <row r="347" spans="20:22" x14ac:dyDescent="0.25">
      <c r="T347" s="3"/>
      <c r="V347" s="3"/>
    </row>
    <row r="348" spans="20:22" x14ac:dyDescent="0.25">
      <c r="T348" s="3"/>
      <c r="V348" s="3"/>
    </row>
    <row r="349" spans="20:22" x14ac:dyDescent="0.25">
      <c r="T349" s="3"/>
      <c r="V349" s="3"/>
    </row>
    <row r="350" spans="20:22" x14ac:dyDescent="0.25">
      <c r="T350" s="3"/>
      <c r="V350" s="3"/>
    </row>
    <row r="351" spans="20:22" x14ac:dyDescent="0.25">
      <c r="T351" s="3"/>
      <c r="V351" s="3"/>
    </row>
    <row r="352" spans="20:22" x14ac:dyDescent="0.25">
      <c r="T352" s="3"/>
      <c r="V352" s="3"/>
    </row>
    <row r="353" spans="20:22" x14ac:dyDescent="0.25">
      <c r="T353" s="3"/>
      <c r="V353" s="3"/>
    </row>
    <row r="354" spans="20:22" x14ac:dyDescent="0.25">
      <c r="T354" s="3"/>
      <c r="V354" s="3"/>
    </row>
    <row r="355" spans="20:22" x14ac:dyDescent="0.25">
      <c r="T355" s="3"/>
      <c r="V355" s="3"/>
    </row>
    <row r="356" spans="20:22" x14ac:dyDescent="0.25">
      <c r="T356" s="3"/>
      <c r="V356" s="3"/>
    </row>
    <row r="357" spans="20:22" x14ac:dyDescent="0.25">
      <c r="T357" s="3"/>
      <c r="V357" s="3"/>
    </row>
    <row r="358" spans="20:22" x14ac:dyDescent="0.25">
      <c r="T358" s="3"/>
      <c r="V358" s="3"/>
    </row>
    <row r="359" spans="20:22" x14ac:dyDescent="0.25">
      <c r="T359" s="3"/>
      <c r="V359" s="3"/>
    </row>
    <row r="360" spans="20:22" x14ac:dyDescent="0.25">
      <c r="T360" s="3"/>
      <c r="V360" s="3"/>
    </row>
    <row r="361" spans="20:22" x14ac:dyDescent="0.25">
      <c r="T361" s="3"/>
      <c r="V361" s="3"/>
    </row>
    <row r="362" spans="20:22" x14ac:dyDescent="0.25">
      <c r="T362" s="3"/>
      <c r="V362" s="3"/>
    </row>
    <row r="363" spans="20:22" x14ac:dyDescent="0.25">
      <c r="T363" s="3"/>
      <c r="V363" s="3"/>
    </row>
    <row r="364" spans="20:22" x14ac:dyDescent="0.25">
      <c r="T364" s="3"/>
      <c r="V364" s="3"/>
    </row>
    <row r="365" spans="20:22" x14ac:dyDescent="0.25">
      <c r="T365" s="3"/>
      <c r="V365" s="3"/>
    </row>
    <row r="366" spans="20:22" x14ac:dyDescent="0.25">
      <c r="T366" s="3"/>
      <c r="V366" s="3"/>
    </row>
    <row r="367" spans="20:22" x14ac:dyDescent="0.25">
      <c r="T367" s="3"/>
      <c r="V367" s="3"/>
    </row>
    <row r="368" spans="20:22" x14ac:dyDescent="0.25">
      <c r="T368" s="3"/>
      <c r="V368" s="3"/>
    </row>
    <row r="369" spans="14:22" x14ac:dyDescent="0.25">
      <c r="T369" s="3"/>
      <c r="V369" s="3"/>
    </row>
    <row r="370" spans="14:22" x14ac:dyDescent="0.25">
      <c r="T370" s="3"/>
      <c r="V370" s="3"/>
    </row>
    <row r="371" spans="14:22" x14ac:dyDescent="0.25">
      <c r="T371" s="3"/>
      <c r="V371" s="3"/>
    </row>
    <row r="372" spans="14:22" x14ac:dyDescent="0.25">
      <c r="T372" s="3"/>
      <c r="V372" s="3"/>
    </row>
    <row r="373" spans="14:22" x14ac:dyDescent="0.25">
      <c r="T373" s="3"/>
      <c r="V373" s="3"/>
    </row>
    <row r="374" spans="14:22" x14ac:dyDescent="0.25">
      <c r="T374" s="3"/>
      <c r="V374" s="3"/>
    </row>
    <row r="375" spans="14:22" x14ac:dyDescent="0.25">
      <c r="T375" s="3"/>
      <c r="V375" s="3"/>
    </row>
    <row r="376" spans="14:22" x14ac:dyDescent="0.25">
      <c r="T376" s="3"/>
      <c r="V376" s="3"/>
    </row>
    <row r="377" spans="14:22" x14ac:dyDescent="0.25">
      <c r="T377" s="3"/>
      <c r="V377" s="3"/>
    </row>
    <row r="378" spans="14:22" x14ac:dyDescent="0.25">
      <c r="R378" s="3"/>
      <c r="T378" s="3"/>
      <c r="V378" s="3"/>
    </row>
    <row r="379" spans="14:22" x14ac:dyDescent="0.25">
      <c r="N379" s="3"/>
      <c r="T379" s="3"/>
      <c r="V379" s="3"/>
    </row>
    <row r="380" spans="14:22" x14ac:dyDescent="0.25">
      <c r="T380" s="3"/>
      <c r="V380" s="3"/>
    </row>
    <row r="381" spans="14:22" x14ac:dyDescent="0.25">
      <c r="T381" s="3"/>
      <c r="V381" s="3"/>
    </row>
    <row r="382" spans="14:22" x14ac:dyDescent="0.25">
      <c r="T382" s="3"/>
      <c r="V382" s="3"/>
    </row>
    <row r="383" spans="14:22" x14ac:dyDescent="0.25">
      <c r="T383" s="3"/>
      <c r="V383" s="3"/>
    </row>
    <row r="384" spans="14:22" x14ac:dyDescent="0.25">
      <c r="T384" s="3"/>
      <c r="V384" s="3"/>
    </row>
    <row r="385" spans="20:22" x14ac:dyDescent="0.25">
      <c r="T385" s="3"/>
      <c r="V385" s="3"/>
    </row>
    <row r="386" spans="20:22" x14ac:dyDescent="0.25">
      <c r="T386" s="3"/>
      <c r="V386" s="3"/>
    </row>
    <row r="387" spans="20:22" x14ac:dyDescent="0.25">
      <c r="T387" s="3"/>
      <c r="V387" s="3"/>
    </row>
    <row r="388" spans="20:22" x14ac:dyDescent="0.25">
      <c r="T388" s="3"/>
      <c r="V388" s="3"/>
    </row>
    <row r="389" spans="20:22" x14ac:dyDescent="0.25">
      <c r="T389" s="3"/>
      <c r="V389" s="3"/>
    </row>
    <row r="390" spans="20:22" x14ac:dyDescent="0.25">
      <c r="T390" s="3"/>
      <c r="V390" s="3"/>
    </row>
    <row r="391" spans="20:22" x14ac:dyDescent="0.25">
      <c r="T391" s="3"/>
      <c r="V391" s="3"/>
    </row>
    <row r="392" spans="20:22" x14ac:dyDescent="0.25">
      <c r="T392" s="3"/>
      <c r="V392" s="3"/>
    </row>
    <row r="393" spans="20:22" x14ac:dyDescent="0.25">
      <c r="T393" s="3"/>
      <c r="V393" s="3"/>
    </row>
    <row r="394" spans="20:22" x14ac:dyDescent="0.25">
      <c r="T394" s="3"/>
      <c r="V394" s="3"/>
    </row>
    <row r="395" spans="20:22" x14ac:dyDescent="0.25">
      <c r="T395" s="3"/>
      <c r="V395" s="3"/>
    </row>
    <row r="396" spans="20:22" x14ac:dyDescent="0.25">
      <c r="T396" s="3"/>
      <c r="V396" s="3"/>
    </row>
    <row r="397" spans="20:22" x14ac:dyDescent="0.25">
      <c r="T397" s="3"/>
      <c r="V397" s="3"/>
    </row>
    <row r="398" spans="20:22" x14ac:dyDescent="0.25">
      <c r="T398" s="3"/>
      <c r="V398" s="3"/>
    </row>
    <row r="399" spans="20:22" x14ac:dyDescent="0.25">
      <c r="T399" s="3"/>
      <c r="V399" s="3"/>
    </row>
    <row r="400" spans="20:22" x14ac:dyDescent="0.25">
      <c r="T400" s="3"/>
      <c r="V400" s="3"/>
    </row>
    <row r="401" spans="20:22" x14ac:dyDescent="0.25">
      <c r="T401" s="3"/>
      <c r="V401" s="3"/>
    </row>
    <row r="402" spans="20:22" x14ac:dyDescent="0.25">
      <c r="T402" s="3"/>
      <c r="V402" s="3"/>
    </row>
    <row r="403" spans="20:22" x14ac:dyDescent="0.25">
      <c r="T403" s="3"/>
      <c r="V403" s="3"/>
    </row>
    <row r="404" spans="20:22" x14ac:dyDescent="0.25">
      <c r="T404" s="3"/>
      <c r="V404" s="3"/>
    </row>
    <row r="405" spans="20:22" x14ac:dyDescent="0.25">
      <c r="T405" s="3"/>
      <c r="V405" s="3"/>
    </row>
    <row r="406" spans="20:22" x14ac:dyDescent="0.25">
      <c r="T406" s="3"/>
      <c r="V406" s="3"/>
    </row>
    <row r="407" spans="20:22" x14ac:dyDescent="0.25">
      <c r="T407" s="3"/>
      <c r="V407" s="3"/>
    </row>
    <row r="408" spans="20:22" x14ac:dyDescent="0.25">
      <c r="T408" s="3"/>
      <c r="V408" s="3"/>
    </row>
    <row r="409" spans="20:22" x14ac:dyDescent="0.25">
      <c r="T409" s="3"/>
      <c r="V409" s="3"/>
    </row>
    <row r="410" spans="20:22" x14ac:dyDescent="0.25">
      <c r="T410" s="3"/>
    </row>
    <row r="411" spans="20:22" x14ac:dyDescent="0.25">
      <c r="T411" s="3"/>
    </row>
    <row r="412" spans="20:22" x14ac:dyDescent="0.25">
      <c r="T412" s="3"/>
    </row>
    <row r="413" spans="20:22" x14ac:dyDescent="0.25">
      <c r="T413" s="3"/>
    </row>
    <row r="414" spans="20:22" x14ac:dyDescent="0.25">
      <c r="T414" s="3"/>
    </row>
    <row r="415" spans="20:22" x14ac:dyDescent="0.25">
      <c r="T415" s="3"/>
    </row>
    <row r="416" spans="20:22" x14ac:dyDescent="0.25">
      <c r="T416" s="3"/>
    </row>
    <row r="417" spans="20:20" x14ac:dyDescent="0.25">
      <c r="T417" s="3"/>
    </row>
    <row r="418" spans="20:20" x14ac:dyDescent="0.25">
      <c r="T418" s="3"/>
    </row>
    <row r="419" spans="20:20" x14ac:dyDescent="0.25">
      <c r="T419" s="3"/>
    </row>
    <row r="420" spans="20:20" x14ac:dyDescent="0.25">
      <c r="T420" s="3"/>
    </row>
    <row r="421" spans="20:20" x14ac:dyDescent="0.25">
      <c r="T421" s="3"/>
    </row>
    <row r="422" spans="20:20" x14ac:dyDescent="0.25">
      <c r="T422" s="3"/>
    </row>
    <row r="423" spans="20:20" x14ac:dyDescent="0.25">
      <c r="T423" s="3"/>
    </row>
    <row r="424" spans="20:20" x14ac:dyDescent="0.25">
      <c r="T424" s="3"/>
    </row>
    <row r="425" spans="20:20" x14ac:dyDescent="0.25">
      <c r="T425" s="3"/>
    </row>
    <row r="426" spans="20:20" x14ac:dyDescent="0.25">
      <c r="T426" s="3"/>
    </row>
    <row r="427" spans="20:20" x14ac:dyDescent="0.25">
      <c r="T427" s="3"/>
    </row>
    <row r="428" spans="20:20" x14ac:dyDescent="0.25">
      <c r="T428" s="3"/>
    </row>
    <row r="429" spans="20:20" x14ac:dyDescent="0.25">
      <c r="T429" s="3"/>
    </row>
    <row r="430" spans="20:20" x14ac:dyDescent="0.25">
      <c r="T430" s="3"/>
    </row>
    <row r="431" spans="20:20" x14ac:dyDescent="0.25">
      <c r="T431" s="3"/>
    </row>
    <row r="432" spans="20:20" x14ac:dyDescent="0.25">
      <c r="T432" s="3"/>
    </row>
    <row r="433" spans="14:20" x14ac:dyDescent="0.25">
      <c r="R433" s="3"/>
      <c r="T433" s="3"/>
    </row>
    <row r="434" spans="14:20" x14ac:dyDescent="0.25">
      <c r="N434" s="3"/>
      <c r="T434" s="3"/>
    </row>
    <row r="435" spans="14:20" x14ac:dyDescent="0.25">
      <c r="T435" s="3"/>
    </row>
    <row r="436" spans="14:20" x14ac:dyDescent="0.25">
      <c r="T436" s="3"/>
    </row>
    <row r="437" spans="14:20" x14ac:dyDescent="0.25">
      <c r="T437" s="3"/>
    </row>
    <row r="438" spans="14:20" x14ac:dyDescent="0.25">
      <c r="T438" s="3"/>
    </row>
    <row r="439" spans="14:20" x14ac:dyDescent="0.25">
      <c r="T439" s="3"/>
    </row>
    <row r="440" spans="14:20" x14ac:dyDescent="0.25">
      <c r="T440" s="3"/>
    </row>
    <row r="441" spans="14:20" x14ac:dyDescent="0.25">
      <c r="T441" s="3"/>
    </row>
    <row r="442" spans="14:20" x14ac:dyDescent="0.25">
      <c r="T442" s="3"/>
    </row>
    <row r="443" spans="14:20" x14ac:dyDescent="0.25">
      <c r="T443" s="3"/>
    </row>
    <row r="444" spans="14:20" x14ac:dyDescent="0.25">
      <c r="T444" s="3"/>
    </row>
    <row r="445" spans="14:20" x14ac:dyDescent="0.25">
      <c r="T445" s="3"/>
    </row>
    <row r="446" spans="14:20" x14ac:dyDescent="0.25">
      <c r="T446" s="3"/>
    </row>
    <row r="447" spans="14:20" x14ac:dyDescent="0.25">
      <c r="T447" s="3"/>
    </row>
    <row r="448" spans="14:20" x14ac:dyDescent="0.25">
      <c r="T448" s="3"/>
    </row>
    <row r="449" spans="20:20" x14ac:dyDescent="0.25">
      <c r="T449" s="3"/>
    </row>
    <row r="450" spans="20:20" x14ac:dyDescent="0.25">
      <c r="T450" s="3"/>
    </row>
    <row r="451" spans="20:20" x14ac:dyDescent="0.25">
      <c r="T451" s="3"/>
    </row>
    <row r="452" spans="20:20" x14ac:dyDescent="0.25">
      <c r="T452" s="3"/>
    </row>
    <row r="453" spans="20:20" x14ac:dyDescent="0.25">
      <c r="T453" s="3"/>
    </row>
    <row r="454" spans="20:20" x14ac:dyDescent="0.25">
      <c r="T454" s="3"/>
    </row>
    <row r="455" spans="20:20" x14ac:dyDescent="0.25">
      <c r="T455" s="3"/>
    </row>
    <row r="456" spans="20:20" x14ac:dyDescent="0.25">
      <c r="T456" s="3"/>
    </row>
    <row r="457" spans="20:20" x14ac:dyDescent="0.25">
      <c r="T457" s="3"/>
    </row>
    <row r="458" spans="20:20" x14ac:dyDescent="0.25">
      <c r="T458" s="3"/>
    </row>
    <row r="459" spans="20:20" x14ac:dyDescent="0.25">
      <c r="T459" s="3"/>
    </row>
    <row r="460" spans="20:20" x14ac:dyDescent="0.25">
      <c r="T460" s="3"/>
    </row>
    <row r="461" spans="20:20" x14ac:dyDescent="0.25">
      <c r="T461" s="3"/>
    </row>
    <row r="462" spans="20:20" x14ac:dyDescent="0.25">
      <c r="T462" s="3"/>
    </row>
    <row r="463" spans="20:20" x14ac:dyDescent="0.25">
      <c r="T463" s="3"/>
    </row>
    <row r="464" spans="20:20" x14ac:dyDescent="0.25">
      <c r="T464" s="3"/>
    </row>
    <row r="465" spans="20:20" x14ac:dyDescent="0.25">
      <c r="T465" s="3"/>
    </row>
    <row r="466" spans="20:20" x14ac:dyDescent="0.25">
      <c r="T466" s="3"/>
    </row>
    <row r="467" spans="20:20" x14ac:dyDescent="0.25">
      <c r="T467" s="3"/>
    </row>
    <row r="468" spans="20:20" x14ac:dyDescent="0.25">
      <c r="T468" s="3"/>
    </row>
    <row r="469" spans="20:20" x14ac:dyDescent="0.25">
      <c r="T469" s="3"/>
    </row>
    <row r="470" spans="20:20" x14ac:dyDescent="0.25">
      <c r="T470" s="3"/>
    </row>
    <row r="471" spans="20:20" x14ac:dyDescent="0.25">
      <c r="T471" s="3"/>
    </row>
    <row r="472" spans="20:20" x14ac:dyDescent="0.25">
      <c r="T472" s="3"/>
    </row>
    <row r="473" spans="20:20" x14ac:dyDescent="0.25">
      <c r="T473" s="3"/>
    </row>
    <row r="474" spans="20:20" x14ac:dyDescent="0.25">
      <c r="T474" s="3"/>
    </row>
    <row r="475" spans="20:20" x14ac:dyDescent="0.25">
      <c r="T475" s="3"/>
    </row>
    <row r="476" spans="20:20" x14ac:dyDescent="0.25">
      <c r="T476" s="3"/>
    </row>
    <row r="477" spans="20:20" x14ac:dyDescent="0.25">
      <c r="T477" s="3"/>
    </row>
    <row r="478" spans="20:20" x14ac:dyDescent="0.25">
      <c r="T478" s="3"/>
    </row>
    <row r="479" spans="20:20" x14ac:dyDescent="0.25">
      <c r="T479" s="3"/>
    </row>
    <row r="480" spans="20:20" x14ac:dyDescent="0.25">
      <c r="T480" s="3"/>
    </row>
    <row r="481" spans="20:20" x14ac:dyDescent="0.25">
      <c r="T481" s="3"/>
    </row>
    <row r="482" spans="20:20" x14ac:dyDescent="0.25">
      <c r="T482" s="3"/>
    </row>
    <row r="483" spans="20:20" x14ac:dyDescent="0.25">
      <c r="T483" s="3"/>
    </row>
    <row r="484" spans="20:20" x14ac:dyDescent="0.25">
      <c r="T484" s="3"/>
    </row>
    <row r="485" spans="20:20" x14ac:dyDescent="0.25">
      <c r="T485" s="3"/>
    </row>
    <row r="486" spans="20:20" x14ac:dyDescent="0.25">
      <c r="T486" s="3"/>
    </row>
    <row r="487" spans="20:20" x14ac:dyDescent="0.25">
      <c r="T487" s="3"/>
    </row>
    <row r="488" spans="20:20" x14ac:dyDescent="0.25">
      <c r="T488" s="3"/>
    </row>
    <row r="489" spans="20:20" x14ac:dyDescent="0.25">
      <c r="T489" s="3"/>
    </row>
    <row r="490" spans="20:20" x14ac:dyDescent="0.25">
      <c r="T490" s="3"/>
    </row>
    <row r="491" spans="20:20" x14ac:dyDescent="0.25">
      <c r="T491" s="3"/>
    </row>
    <row r="492" spans="20:20" x14ac:dyDescent="0.25">
      <c r="T492" s="3"/>
    </row>
    <row r="493" spans="20:20" x14ac:dyDescent="0.25">
      <c r="T493" s="3"/>
    </row>
    <row r="494" spans="20:20" x14ac:dyDescent="0.25">
      <c r="T494" s="3"/>
    </row>
    <row r="495" spans="20:20" x14ac:dyDescent="0.25">
      <c r="T495" s="3"/>
    </row>
    <row r="496" spans="20:20" x14ac:dyDescent="0.25">
      <c r="T496" s="3"/>
    </row>
    <row r="497" spans="20:20" x14ac:dyDescent="0.25">
      <c r="T497" s="3"/>
    </row>
    <row r="498" spans="20:20" x14ac:dyDescent="0.25">
      <c r="T498" s="3"/>
    </row>
    <row r="499" spans="20:20" x14ac:dyDescent="0.25">
      <c r="T499" s="3"/>
    </row>
    <row r="500" spans="20:20" x14ac:dyDescent="0.25">
      <c r="T500" s="3"/>
    </row>
    <row r="501" spans="20:20" x14ac:dyDescent="0.25">
      <c r="T501" s="3"/>
    </row>
    <row r="502" spans="20:20" x14ac:dyDescent="0.25">
      <c r="T502" s="3"/>
    </row>
    <row r="503" spans="20:20" x14ac:dyDescent="0.25">
      <c r="T503" s="3"/>
    </row>
    <row r="504" spans="20:20" x14ac:dyDescent="0.25">
      <c r="T504" s="3"/>
    </row>
    <row r="505" spans="20:20" x14ac:dyDescent="0.25">
      <c r="T505" s="3"/>
    </row>
    <row r="506" spans="20:20" x14ac:dyDescent="0.25">
      <c r="T506" s="3"/>
    </row>
    <row r="507" spans="20:20" x14ac:dyDescent="0.25">
      <c r="T507" s="3"/>
    </row>
    <row r="508" spans="20:20" x14ac:dyDescent="0.25">
      <c r="T508" s="3"/>
    </row>
    <row r="509" spans="20:20" x14ac:dyDescent="0.25">
      <c r="T509" s="3"/>
    </row>
    <row r="510" spans="20:20" x14ac:dyDescent="0.25">
      <c r="T510" s="3"/>
    </row>
    <row r="511" spans="20:20" x14ac:dyDescent="0.25">
      <c r="T511" s="3"/>
    </row>
    <row r="512" spans="20:20" x14ac:dyDescent="0.25">
      <c r="T512" s="3"/>
    </row>
    <row r="513" spans="20:20" x14ac:dyDescent="0.25">
      <c r="T513" s="3"/>
    </row>
    <row r="514" spans="20:20" x14ac:dyDescent="0.25">
      <c r="T514" s="3"/>
    </row>
    <row r="515" spans="20:20" x14ac:dyDescent="0.25">
      <c r="T515" s="3"/>
    </row>
    <row r="516" spans="20:20" x14ac:dyDescent="0.25">
      <c r="T516" s="3"/>
    </row>
    <row r="517" spans="20:20" x14ac:dyDescent="0.25">
      <c r="T517" s="3"/>
    </row>
    <row r="518" spans="20:20" x14ac:dyDescent="0.25">
      <c r="T518" s="3"/>
    </row>
    <row r="519" spans="20:20" x14ac:dyDescent="0.25">
      <c r="T519" s="3"/>
    </row>
    <row r="520" spans="20:20" x14ac:dyDescent="0.25">
      <c r="T520" s="3"/>
    </row>
    <row r="521" spans="20:20" x14ac:dyDescent="0.25">
      <c r="T521" s="3"/>
    </row>
    <row r="522" spans="20:20" x14ac:dyDescent="0.25">
      <c r="T522" s="3"/>
    </row>
    <row r="523" spans="20:20" x14ac:dyDescent="0.25">
      <c r="T523" s="3"/>
    </row>
    <row r="524" spans="20:20" x14ac:dyDescent="0.25">
      <c r="T524" s="3"/>
    </row>
    <row r="525" spans="20:20" x14ac:dyDescent="0.25">
      <c r="T525" s="3"/>
    </row>
    <row r="526" spans="20:20" x14ac:dyDescent="0.25">
      <c r="T526" s="3"/>
    </row>
  </sheetData>
  <pageMargins left="0.7" right="0.7" top="0.75" bottom="0.75" header="0.3" footer="0.3"/>
  <pageSetup paperSize="9" scale="67" fitToHeight="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Gullbr</vt:lpstr>
      <vt:lpstr>Árnes</vt:lpstr>
      <vt:lpstr>Rang</vt:lpstr>
      <vt:lpstr>S-Múl</vt:lpstr>
      <vt:lpstr>N-Múl</vt:lpstr>
      <vt:lpstr>Skagafj</vt:lpstr>
      <vt:lpstr>Húnav</vt:lpstr>
      <vt:lpstr>Öll tvímenningskjd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Hrafnkell Lárusson</dc:creator>
  <cp:lastModifiedBy>Símon Hjalti Sverrisson - THSK</cp:lastModifiedBy>
  <cp:lastPrinted>2026-04-22T14:56:00Z</cp:lastPrinted>
  <dcterms:created xsi:type="dcterms:W3CDTF">2023-09-28T12:03:07Z</dcterms:created>
  <dcterms:modified xsi:type="dcterms:W3CDTF">2026-04-22T14:56:01Z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2026-04-07T12:58:52Z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5b93ec91-09e4-4a64-8917-e1512bf16d57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